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51" windowWidth="15480" windowHeight="10605" activeTab="1"/>
  </bookViews>
  <sheets>
    <sheet name="an 2014" sheetId="1" r:id="rId1"/>
    <sheet name="LABORATOR iulie 2014" sheetId="2" r:id="rId2"/>
    <sheet name="IMAGISTICA iulie  2014" sheetId="3" r:id="rId3"/>
    <sheet name="LABORATOR nov dec" sheetId="4" r:id="rId4"/>
    <sheet name="IMAGISTICA nov dec" sheetId="5" r:id="rId5"/>
  </sheets>
  <definedNames>
    <definedName name="_xlnm.Print_Area" localSheetId="0">'an 2014'!$A$1:$S$69</definedName>
    <definedName name="_xlnm.Print_Area" localSheetId="2">'IMAGISTICA iulie  2014'!$A$1:$J$45</definedName>
    <definedName name="_xlnm.Print_Area" localSheetId="4">'IMAGISTICA nov dec'!$A$1:$J$45</definedName>
    <definedName name="_xlnm.Print_Area" localSheetId="1">'LABORATOR iulie 2014'!$A$1:$K$38</definedName>
    <definedName name="_xlnm.Print_Area" localSheetId="3">'LABORATOR nov dec'!$A$1:$K$38</definedName>
  </definedNames>
  <calcPr fullCalcOnLoad="1"/>
</workbook>
</file>

<file path=xl/sharedStrings.xml><?xml version="1.0" encoding="utf-8"?>
<sst xmlns="http://schemas.openxmlformats.org/spreadsheetml/2006/main" count="284" uniqueCount="154">
  <si>
    <t>Ambulatoriul</t>
  </si>
  <si>
    <t>AMBULATORIU</t>
  </si>
  <si>
    <t>CASA DE ASIGURARI DE SANATATE VASLUI</t>
  </si>
  <si>
    <t>Nr.crt.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</si>
  <si>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</si>
  <si>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</si>
  <si>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</si>
  <si>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</si>
  <si>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</si>
  <si>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</si>
  <si>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TOTAL ACTE ADITIONALE CLINIC</t>
  </si>
  <si>
    <t>TOTAL CONTRACTE PARACLINIC</t>
  </si>
  <si>
    <t>AXA OPTIC BARLAD</t>
  </si>
  <si>
    <t xml:space="preserve">                      PENTRU SERVICII MEDICALE PARACLINICE</t>
  </si>
  <si>
    <t>ANALIZE MEDICALE DE LABORATOR</t>
  </si>
  <si>
    <t>SC SILVAMED SRL VASLUI</t>
  </si>
  <si>
    <t>SC TEO CLINIK SRL VASLUI</t>
  </si>
  <si>
    <t>SC MEDICAL COMPANY NEGRESTI</t>
  </si>
  <si>
    <t>SC BEATRICE NEGRESTI</t>
  </si>
  <si>
    <t>SC CLINICAL TEST BARLAD</t>
  </si>
  <si>
    <t>TOTAL LABORATOARE</t>
  </si>
  <si>
    <t xml:space="preserve">RADIOLOGIE SI IMAGISTICA MEDICALA </t>
  </si>
  <si>
    <t>SOCIETATEA CIVILA BARLAD -ecografii</t>
  </si>
  <si>
    <t>SC FIZIOMED BARLAD-ecografii</t>
  </si>
  <si>
    <t>PROFESMED HUSI-ecografii</t>
  </si>
  <si>
    <t>SOCIETATEA CIVILA BARLAD-ecografii</t>
  </si>
  <si>
    <t>SC TEO CLINIK SRL VASLUI- ecografii +RMN+CT</t>
  </si>
  <si>
    <t>RECUMED VASLUI-ecog+rad+osteodensitometrie+mamografie</t>
  </si>
  <si>
    <t>TOTAL IMAGISTICA MEDICALA</t>
  </si>
  <si>
    <t>CMI ASOLTANEI DELIA</t>
  </si>
  <si>
    <t>AUDIOSAN SRL VASLUI</t>
  </si>
  <si>
    <t>SC MEDINOVA SRL BARLAD</t>
  </si>
  <si>
    <t>S.C. AXA OPTIC S.R.L BARLAD Radiologie si osteodensitometrie</t>
  </si>
  <si>
    <t>S.C. AXA DESIGN S.R.L BARLAD CT</t>
  </si>
  <si>
    <t>AUDIOSAN SRL VASLUI ECO+CT</t>
  </si>
  <si>
    <t>REMENIX SRL BARLAD CT</t>
  </si>
  <si>
    <t>SC EUROMEDIC SRL BUCURESTI</t>
  </si>
  <si>
    <t>SC ONCOCARD SRL BARSOV</t>
  </si>
  <si>
    <t>LABORATOR</t>
  </si>
  <si>
    <t xml:space="preserve">  PENTRU ANALIZE DE LABORATOR</t>
  </si>
  <si>
    <t>Criterii de evaluare resurse 50%</t>
  </si>
  <si>
    <t>Criteriul de calitate 50%</t>
  </si>
  <si>
    <t>Punctaj  evaluare</t>
  </si>
  <si>
    <t>suma</t>
  </si>
  <si>
    <t>SR EN ISO 15189</t>
  </si>
  <si>
    <t>7=2+4+6</t>
  </si>
  <si>
    <t>TEO CLINIK VASLUI</t>
  </si>
  <si>
    <t>FIZIOMED BARLAD</t>
  </si>
  <si>
    <t>MEDICAL COMPANY NEGRESTI</t>
  </si>
  <si>
    <t>BEATRICE NEGRESTI</t>
  </si>
  <si>
    <t>CLINICAL TEST BD</t>
  </si>
  <si>
    <t>SILVAMED VASLUI</t>
  </si>
  <si>
    <t>AUDIOSAN VASLUI</t>
  </si>
  <si>
    <t>TOTAL</t>
  </si>
  <si>
    <t>suma pe criteriu</t>
  </si>
  <si>
    <t>valoare punct pe criteriu</t>
  </si>
  <si>
    <t>Intocmit,</t>
  </si>
  <si>
    <t>Cosma Marian</t>
  </si>
  <si>
    <t xml:space="preserve"> PENTRU IMAGISTICA MEDICALA - RADIOLOGIE, ECOGRAFII, RMN,CT</t>
  </si>
  <si>
    <t>Criterii de evaluare</t>
  </si>
  <si>
    <t>Criteriu   de disponibilitate 10%</t>
  </si>
  <si>
    <t>Program prelungit</t>
  </si>
  <si>
    <t>5=2+4</t>
  </si>
  <si>
    <t>SOCIETATEA CIVILA BARLAD</t>
  </si>
  <si>
    <t>MEDINOVA BARLAD</t>
  </si>
  <si>
    <t>TEO CLINIK SRL VASLUI</t>
  </si>
  <si>
    <t>REMENIX BARLAD</t>
  </si>
  <si>
    <t>RECUMED SRL VASLUI</t>
  </si>
  <si>
    <t>AXA DESIGN SRL  BARLAD</t>
  </si>
  <si>
    <t>TOTAL GENERAL</t>
  </si>
  <si>
    <t xml:space="preserve">repartizare de la criteriul de disponib. </t>
  </si>
  <si>
    <t>pondere</t>
  </si>
  <si>
    <t>Repartizarea pe celelalte criterii</t>
  </si>
  <si>
    <t>crit.de evaluare</t>
  </si>
  <si>
    <t xml:space="preserve">a sumei aferente criteriului </t>
  </si>
  <si>
    <t>crit.financiar</t>
  </si>
  <si>
    <t>de disponibilitate ,respectiv suma de</t>
  </si>
  <si>
    <t>crit.calitate</t>
  </si>
  <si>
    <t>total</t>
  </si>
  <si>
    <t>Cons.Cosma Marian</t>
  </si>
  <si>
    <t xml:space="preserve"> TOTAL sume angajate IAN-DEC 2014</t>
  </si>
  <si>
    <t>TRIM.II</t>
  </si>
  <si>
    <t xml:space="preserve"> IULIE 2014</t>
  </si>
  <si>
    <t>TRIM III</t>
  </si>
  <si>
    <t>TRIM.IV</t>
  </si>
  <si>
    <t>IANUARIE</t>
  </si>
  <si>
    <t>FEBRUARIE</t>
  </si>
  <si>
    <t>MARTIE</t>
  </si>
  <si>
    <t>TRIM.I 2014</t>
  </si>
  <si>
    <t>APRILIE</t>
  </si>
  <si>
    <t>MAI</t>
  </si>
  <si>
    <t>IUNIE</t>
  </si>
  <si>
    <t>AUGUST</t>
  </si>
  <si>
    <t>SEPTEMBRIE</t>
  </si>
  <si>
    <t>OCTOMBRIE</t>
  </si>
  <si>
    <t>NOIEMBRIE</t>
  </si>
  <si>
    <t>DECEMBRIE</t>
  </si>
  <si>
    <t>2=3+4+5+6+7+8+9+10+11+12+13+14</t>
  </si>
  <si>
    <t xml:space="preserve"> TOTAL sume angajate IAN-DECI 2014</t>
  </si>
  <si>
    <t xml:space="preserve"> IULIE 2014 </t>
  </si>
  <si>
    <t>TRIM.III</t>
  </si>
  <si>
    <t>TRIM.II 2014</t>
  </si>
  <si>
    <t>2=3+4+5+6+7+8+12+13+14</t>
  </si>
  <si>
    <t>TOTAL PARACLINIC IAN-DEC 2014 (furnizori din judetul Vaslui)</t>
  </si>
  <si>
    <t>TOTAL SCINTIGRAFII AN 2014 (furnizori alte judete)</t>
  </si>
  <si>
    <t>TOTAL PARACLINIC IAN-DEC 2014</t>
  </si>
  <si>
    <t>FURNIZORI PET CT -  ALTE JUDETE</t>
  </si>
  <si>
    <t>TOTAL SUME ANGAJATE</t>
  </si>
  <si>
    <t>TRIM.I 2013</t>
  </si>
  <si>
    <t>TRIM. II 2013</t>
  </si>
  <si>
    <t>IULIE</t>
  </si>
  <si>
    <t>TRIM.III 2013</t>
  </si>
  <si>
    <t>TRIM. IV 2013</t>
  </si>
  <si>
    <t>S.C. EUROMEDIC ROMANIA S.R.L.BUCURESTI</t>
  </si>
  <si>
    <t>S.C. ONCOCARD S.R.L BRASOV</t>
  </si>
  <si>
    <t>S.C. POZIRON DIAGNOSZTIKA SRL ORADEA</t>
  </si>
  <si>
    <t xml:space="preserve">TOTAL SUME PET CT </t>
  </si>
  <si>
    <t>50%</t>
  </si>
  <si>
    <t>AMB SP BD</t>
  </si>
  <si>
    <t>AMB SP HS</t>
  </si>
  <si>
    <t xml:space="preserve"> 50%    Pct./fiecare participare cuprinsa in anexa </t>
  </si>
  <si>
    <t>AMBULATORIU SP. MUN HUSI</t>
  </si>
  <si>
    <t>Regularizare luna iunie</t>
  </si>
  <si>
    <t>9=7+8</t>
  </si>
  <si>
    <t>Valori luna</t>
  </si>
  <si>
    <t>IULIE 2014</t>
  </si>
  <si>
    <t>SC KRISTODENT SRL VASLUI</t>
  </si>
  <si>
    <t>NOV-DEC 2014</t>
  </si>
  <si>
    <t xml:space="preserve">CF. ADRESA CNAS NR. P 4286/04,06,2014  </t>
  </si>
  <si>
    <t>CF. ADRESA CNAS NR. P 4286/04.06.2014</t>
  </si>
  <si>
    <t>AUG-OCT 2014</t>
  </si>
  <si>
    <t>10=7</t>
  </si>
  <si>
    <t>valori de contract lunar  IULIE -OCT 2014</t>
  </si>
  <si>
    <t xml:space="preserve">  SITUATIA SUMELOR ANGAJATE LUNAR NOV-DEC 2014</t>
  </si>
  <si>
    <t xml:space="preserve">  SITUATIA SUMELOR ANGAJATE LUNAR NOV-DEC   2014</t>
  </si>
  <si>
    <t>valori de contract lunar NOV-DEC 2014</t>
  </si>
  <si>
    <t>Credite angajament  lunar  IULIE-OCT  2014  27%</t>
  </si>
  <si>
    <t>lunar IULIE-OCT 2014</t>
  </si>
  <si>
    <t xml:space="preserve">  SITUATIA SUMELOR ANGAJATE LUNAR   IULIE -OCT  2014</t>
  </si>
  <si>
    <t>valori de contract lunar  IULIE-OCT 2014</t>
  </si>
  <si>
    <t>credit angajament  laboratoare lunar NOV-DEC  2014  72%</t>
  </si>
  <si>
    <t>Credite angajament  lunar NOV-DEC  2014  27%</t>
  </si>
  <si>
    <t>3.415,50 LEI</t>
  </si>
  <si>
    <t>13.743 LEI</t>
  </si>
  <si>
    <t>credit angajament  laboratoare lunar   IULIE -OCT 2014  72%</t>
  </si>
  <si>
    <t xml:space="preserve">  SITUATIA SUMELOR ANGAJATE LUNAR  IULIE-OCT  2014</t>
  </si>
  <si>
    <t xml:space="preserve"> SPITAL MUN."ELENA BELDIMAN"  BARLAD</t>
  </si>
  <si>
    <t>SPITAL MUN. "DIMITRIE CASTROIAN" HUSI</t>
  </si>
  <si>
    <r>
      <t xml:space="preserve">Ambulatoriul Spital Municipal" Dimitrie Castroian" Husi- </t>
    </r>
    <r>
      <rPr>
        <b/>
        <u val="single"/>
        <sz val="11"/>
        <rFont val="Arial"/>
        <family val="2"/>
      </rPr>
      <t>ANATOMIE PATOLOGICA</t>
    </r>
  </si>
  <si>
    <t>AMB. SPITAL MUN. "DIMITRIE CASTROIAN" HUSI</t>
  </si>
  <si>
    <t xml:space="preserve">                     SITUATIA VALORILOR DE CONTRACT  IN PERIOADA IANUARIE-DECEMBRIE  2014</t>
  </si>
  <si>
    <t>valabil la 30,06,2014</t>
  </si>
  <si>
    <t>S.C. KRISTODENT SRL VASLUI</t>
  </si>
  <si>
    <t>AMB  SPITAL MUN."ELENA BELDIMAN"  BARLAD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</si>
</sst>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[$-418]d\ mmmm\ yyyy"/>
    <numFmt numFmtId="174" formatCode="[$-418]mmmmm\-yy;@"/>
    <numFmt numFmtId="175" formatCode="[$-418]mmmm\-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b/>
      <i/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color indexed="12"/>
      <name val="Arial"/>
      <family val="2"/>
    </font>
    <font>
      <sz val="10"/>
      <name val="ContemporanR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i/>
      <sz val="11"/>
      <name val="Arial"/>
      <family val="0"/>
    </font>
    <font>
      <u val="single"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" fontId="1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0" fillId="0" borderId="1" xfId="0" applyFill="1" applyBorder="1" applyAlignment="1">
      <alignment/>
    </xf>
    <xf numFmtId="10" fontId="3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2" borderId="0" xfId="0" applyNumberFormat="1" applyFill="1" applyAlignment="1">
      <alignment/>
    </xf>
    <xf numFmtId="10" fontId="3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11" fillId="0" borderId="0" xfId="0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/>
    </xf>
    <xf numFmtId="0" fontId="12" fillId="0" borderId="0" xfId="0" applyFont="1" applyAlignment="1">
      <alignment/>
    </xf>
    <xf numFmtId="4" fontId="3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7" fillId="3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5" borderId="0" xfId="0" applyFont="1" applyFill="1" applyAlignment="1">
      <alignment/>
    </xf>
    <xf numFmtId="0" fontId="12" fillId="5" borderId="0" xfId="0" applyFont="1" applyFill="1" applyAlignment="1">
      <alignment horizontal="right"/>
    </xf>
    <xf numFmtId="0" fontId="3" fillId="5" borderId="0" xfId="0" applyFont="1" applyFill="1" applyAlignment="1">
      <alignment/>
    </xf>
    <xf numFmtId="0" fontId="14" fillId="5" borderId="0" xfId="0" applyFont="1" applyFill="1" applyAlignment="1">
      <alignment/>
    </xf>
    <xf numFmtId="0" fontId="14" fillId="0" borderId="0" xfId="0" applyFont="1" applyAlignment="1">
      <alignment/>
    </xf>
    <xf numFmtId="0" fontId="15" fillId="3" borderId="2" xfId="0" applyFont="1" applyFill="1" applyBorder="1" applyAlignment="1" applyProtection="1">
      <alignment horizontal="center"/>
      <protection/>
    </xf>
    <xf numFmtId="0" fontId="15" fillId="3" borderId="1" xfId="0" applyFont="1" applyFill="1" applyBorder="1" applyAlignment="1" applyProtection="1">
      <alignment horizontal="center"/>
      <protection/>
    </xf>
    <xf numFmtId="0" fontId="16" fillId="3" borderId="1" xfId="0" applyFont="1" applyFill="1" applyBorder="1" applyAlignment="1" applyProtection="1">
      <alignment horizontal="center"/>
      <protection/>
    </xf>
    <xf numFmtId="49" fontId="0" fillId="6" borderId="2" xfId="0" applyNumberFormat="1" applyFill="1" applyBorder="1" applyAlignment="1">
      <alignment horizontal="center" vertical="center" wrapText="1"/>
    </xf>
    <xf numFmtId="49" fontId="0" fillId="6" borderId="0" xfId="0" applyNumberFormat="1" applyFill="1" applyBorder="1" applyAlignment="1">
      <alignment horizontal="center" vertical="distributed" wrapText="1"/>
    </xf>
    <xf numFmtId="0" fontId="0" fillId="6" borderId="1" xfId="0" applyFill="1" applyBorder="1" applyAlignment="1">
      <alignment horizontal="center" vertical="center" wrapText="1"/>
    </xf>
    <xf numFmtId="0" fontId="15" fillId="3" borderId="4" xfId="0" applyFont="1" applyFill="1" applyBorder="1" applyAlignment="1" applyProtection="1">
      <alignment horizontal="center"/>
      <protection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4" fontId="0" fillId="6" borderId="7" xfId="0" applyNumberFormat="1" applyFill="1" applyBorder="1" applyAlignment="1">
      <alignment horizontal="center" vertical="distributed" wrapText="1"/>
    </xf>
    <xf numFmtId="4" fontId="0" fillId="6" borderId="4" xfId="0" applyNumberForma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7" borderId="2" xfId="0" applyFont="1" applyFill="1" applyBorder="1" applyAlignment="1" applyProtection="1">
      <alignment horizontal="center"/>
      <protection/>
    </xf>
    <xf numFmtId="0" fontId="10" fillId="7" borderId="9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13" xfId="0" applyFill="1" applyBorder="1" applyAlignment="1">
      <alignment/>
    </xf>
    <xf numFmtId="4" fontId="3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4" fontId="3" fillId="0" borderId="14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ill="1" applyBorder="1" applyAlignment="1">
      <alignment/>
    </xf>
    <xf numFmtId="4" fontId="3" fillId="0" borderId="16" xfId="0" applyNumberFormat="1" applyFont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7" xfId="0" applyFill="1" applyBorder="1" applyAlignment="1">
      <alignment/>
    </xf>
    <xf numFmtId="4" fontId="3" fillId="0" borderId="18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4" fontId="3" fillId="0" borderId="18" xfId="0" applyNumberFormat="1" applyFont="1" applyBorder="1" applyAlignment="1">
      <alignment/>
    </xf>
    <xf numFmtId="0" fontId="0" fillId="0" borderId="19" xfId="0" applyFill="1" applyBorder="1" applyAlignment="1">
      <alignment/>
    </xf>
    <xf numFmtId="4" fontId="3" fillId="0" borderId="20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6" fillId="4" borderId="3" xfId="0" applyFont="1" applyFill="1" applyBorder="1" applyAlignment="1" applyProtection="1">
      <alignment horizontal="center" vertical="center"/>
      <protection/>
    </xf>
    <xf numFmtId="4" fontId="3" fillId="4" borderId="21" xfId="0" applyNumberFormat="1" applyFont="1" applyFill="1" applyBorder="1" applyAlignment="1">
      <alignment/>
    </xf>
    <xf numFmtId="4" fontId="18" fillId="0" borderId="22" xfId="0" applyNumberFormat="1" applyFont="1" applyFill="1" applyBorder="1" applyAlignment="1" applyProtection="1">
      <alignment horizontal="left" vertical="center"/>
      <protection/>
    </xf>
    <xf numFmtId="4" fontId="19" fillId="0" borderId="22" xfId="0" applyNumberFormat="1" applyFont="1" applyBorder="1" applyAlignment="1">
      <alignment/>
    </xf>
    <xf numFmtId="4" fontId="19" fillId="0" borderId="23" xfId="0" applyNumberFormat="1" applyFont="1" applyBorder="1" applyAlignment="1">
      <alignment horizontal="center"/>
    </xf>
    <xf numFmtId="4" fontId="0" fillId="0" borderId="24" xfId="0" applyNumberFormat="1" applyBorder="1" applyAlignment="1">
      <alignment/>
    </xf>
    <xf numFmtId="4" fontId="18" fillId="0" borderId="16" xfId="0" applyNumberFormat="1" applyFont="1" applyFill="1" applyBorder="1" applyAlignment="1" applyProtection="1">
      <alignment horizontal="left" vertical="center"/>
      <protection/>
    </xf>
    <xf numFmtId="4" fontId="3" fillId="8" borderId="16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10" fontId="6" fillId="0" borderId="21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20" fillId="0" borderId="0" xfId="0" applyNumberFormat="1" applyFont="1" applyAlignment="1">
      <alignment horizontal="right"/>
    </xf>
    <xf numFmtId="10" fontId="6" fillId="0" borderId="19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0" fontId="20" fillId="0" borderId="0" xfId="0" applyFont="1" applyAlignment="1">
      <alignment horizontal="center"/>
    </xf>
    <xf numFmtId="4" fontId="1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9" xfId="0" applyBorder="1" applyAlignment="1">
      <alignment/>
    </xf>
    <xf numFmtId="0" fontId="16" fillId="3" borderId="29" xfId="0" applyFont="1" applyFill="1" applyBorder="1" applyAlignment="1" applyProtection="1">
      <alignment horizontal="center"/>
      <protection/>
    </xf>
    <xf numFmtId="0" fontId="15" fillId="3" borderId="29" xfId="0" applyFont="1" applyFill="1" applyBorder="1" applyAlignment="1" applyProtection="1">
      <alignment horizontal="center"/>
      <protection/>
    </xf>
    <xf numFmtId="0" fontId="15" fillId="3" borderId="19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0" fillId="0" borderId="30" xfId="0" applyFill="1" applyBorder="1" applyAlignment="1">
      <alignment/>
    </xf>
    <xf numFmtId="0" fontId="0" fillId="9" borderId="30" xfId="0" applyFont="1" applyFill="1" applyBorder="1" applyAlignment="1">
      <alignment/>
    </xf>
    <xf numFmtId="4" fontId="3" fillId="9" borderId="31" xfId="0" applyNumberFormat="1" applyFont="1" applyFill="1" applyBorder="1" applyAlignment="1">
      <alignment horizontal="right" vertical="center"/>
    </xf>
    <xf numFmtId="0" fontId="0" fillId="0" borderId="32" xfId="0" applyFill="1" applyBorder="1" applyAlignment="1">
      <alignment/>
    </xf>
    <xf numFmtId="0" fontId="0" fillId="9" borderId="32" xfId="0" applyFill="1" applyBorder="1" applyAlignment="1">
      <alignment/>
    </xf>
    <xf numFmtId="4" fontId="3" fillId="9" borderId="33" xfId="0" applyNumberFormat="1" applyFont="1" applyFill="1" applyBorder="1" applyAlignment="1">
      <alignment horizontal="right" vertical="center"/>
    </xf>
    <xf numFmtId="0" fontId="7" fillId="9" borderId="34" xfId="0" applyFont="1" applyFill="1" applyBorder="1" applyAlignment="1">
      <alignment/>
    </xf>
    <xf numFmtId="4" fontId="7" fillId="9" borderId="3" xfId="0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/>
    </xf>
    <xf numFmtId="0" fontId="0" fillId="9" borderId="36" xfId="0" applyFill="1" applyBorder="1" applyAlignment="1">
      <alignment/>
    </xf>
    <xf numFmtId="4" fontId="3" fillId="9" borderId="37" xfId="0" applyNumberFormat="1" applyFont="1" applyFill="1" applyBorder="1" applyAlignment="1">
      <alignment horizontal="right" vertical="center"/>
    </xf>
    <xf numFmtId="0" fontId="0" fillId="9" borderId="25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9" borderId="39" xfId="0" applyFont="1" applyFill="1" applyBorder="1" applyAlignment="1">
      <alignment/>
    </xf>
    <xf numFmtId="4" fontId="3" fillId="9" borderId="40" xfId="0" applyNumberFormat="1" applyFont="1" applyFill="1" applyBorder="1" applyAlignment="1">
      <alignment horizontal="right" vertical="center"/>
    </xf>
    <xf numFmtId="0" fontId="0" fillId="9" borderId="41" xfId="0" applyFill="1" applyBorder="1" applyAlignment="1">
      <alignment/>
    </xf>
    <xf numFmtId="4" fontId="23" fillId="0" borderId="22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" fontId="7" fillId="0" borderId="0" xfId="0" applyNumberFormat="1" applyFont="1" applyAlignment="1">
      <alignment/>
    </xf>
    <xf numFmtId="4" fontId="24" fillId="0" borderId="16" xfId="0" applyNumberFormat="1" applyFont="1" applyBorder="1" applyAlignment="1">
      <alignment horizontal="right" wrapText="1"/>
    </xf>
    <xf numFmtId="0" fontId="0" fillId="3" borderId="34" xfId="0" applyFill="1" applyBorder="1" applyAlignment="1">
      <alignment/>
    </xf>
    <xf numFmtId="0" fontId="6" fillId="3" borderId="34" xfId="0" applyFont="1" applyFill="1" applyBorder="1" applyAlignment="1" applyProtection="1">
      <alignment horizontal="center" vertical="center"/>
      <protection/>
    </xf>
    <xf numFmtId="4" fontId="7" fillId="3" borderId="3" xfId="0" applyNumberFormat="1" applyFont="1" applyFill="1" applyBorder="1" applyAlignment="1">
      <alignment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42" xfId="0" applyNumberFormat="1" applyFont="1" applyFill="1" applyBorder="1" applyAlignment="1">
      <alignment horizontal="center" vertical="center"/>
    </xf>
    <xf numFmtId="4" fontId="3" fillId="3" borderId="43" xfId="0" applyNumberFormat="1" applyFont="1" applyFill="1" applyBorder="1" applyAlignment="1">
      <alignment horizontal="center" vertical="center"/>
    </xf>
    <xf numFmtId="4" fontId="3" fillId="4" borderId="43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75" fontId="3" fillId="4" borderId="1" xfId="0" applyNumberFormat="1" applyFont="1" applyFill="1" applyBorder="1" applyAlignment="1">
      <alignment horizontal="center"/>
    </xf>
    <xf numFmtId="175" fontId="3" fillId="4" borderId="44" xfId="0" applyNumberFormat="1" applyFont="1" applyFill="1" applyBorder="1" applyAlignment="1">
      <alignment horizontal="center"/>
    </xf>
    <xf numFmtId="175" fontId="3" fillId="3" borderId="29" xfId="0" applyNumberFormat="1" applyFont="1" applyFill="1" applyBorder="1" applyAlignment="1">
      <alignment horizontal="center"/>
    </xf>
    <xf numFmtId="175" fontId="3" fillId="4" borderId="29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3" fillId="4" borderId="1" xfId="0" applyNumberFormat="1" applyFont="1" applyFill="1" applyBorder="1" applyAlignment="1">
      <alignment horizontal="center"/>
    </xf>
    <xf numFmtId="0" fontId="3" fillId="4" borderId="44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0" fontId="3" fillId="4" borderId="29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4" fontId="12" fillId="0" borderId="16" xfId="0" applyNumberFormat="1" applyFont="1" applyBorder="1" applyAlignment="1">
      <alignment/>
    </xf>
    <xf numFmtId="0" fontId="5" fillId="0" borderId="16" xfId="0" applyFont="1" applyFill="1" applyBorder="1" applyAlignment="1">
      <alignment wrapText="1"/>
    </xf>
    <xf numFmtId="4" fontId="3" fillId="4" borderId="1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/>
    </xf>
    <xf numFmtId="4" fontId="3" fillId="4" borderId="44" xfId="0" applyNumberFormat="1" applyFont="1" applyFill="1" applyBorder="1" applyAlignment="1">
      <alignment horizontal="center"/>
    </xf>
    <xf numFmtId="4" fontId="3" fillId="4" borderId="0" xfId="0" applyNumberFormat="1" applyFont="1" applyFill="1" applyBorder="1" applyAlignment="1">
      <alignment horizontal="center"/>
    </xf>
    <xf numFmtId="4" fontId="3" fillId="4" borderId="29" xfId="0" applyNumberFormat="1" applyFont="1" applyFill="1" applyBorder="1" applyAlignment="1">
      <alignment horizontal="center"/>
    </xf>
    <xf numFmtId="4" fontId="3" fillId="3" borderId="29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175" fontId="3" fillId="3" borderId="1" xfId="0" applyNumberFormat="1" applyFont="1" applyFill="1" applyBorder="1" applyAlignment="1">
      <alignment horizontal="center"/>
    </xf>
    <xf numFmtId="0" fontId="3" fillId="4" borderId="10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4" borderId="10" xfId="0" applyNumberFormat="1" applyFont="1" applyFill="1" applyBorder="1" applyAlignment="1">
      <alignment horizontal="center" wrapText="1"/>
    </xf>
    <xf numFmtId="0" fontId="3" fillId="4" borderId="12" xfId="0" applyNumberFormat="1" applyFont="1" applyFill="1" applyBorder="1" applyAlignment="1">
      <alignment horizontal="center"/>
    </xf>
    <xf numFmtId="4" fontId="5" fillId="0" borderId="16" xfId="0" applyNumberFormat="1" applyFont="1" applyBorder="1" applyAlignment="1">
      <alignment/>
    </xf>
    <xf numFmtId="4" fontId="7" fillId="4" borderId="3" xfId="0" applyNumberFormat="1" applyFont="1" applyFill="1" applyBorder="1" applyAlignment="1">
      <alignment/>
    </xf>
    <xf numFmtId="0" fontId="0" fillId="6" borderId="16" xfId="0" applyFill="1" applyBorder="1" applyAlignment="1">
      <alignment/>
    </xf>
    <xf numFmtId="4" fontId="3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" fontId="21" fillId="0" borderId="16" xfId="0" applyNumberFormat="1" applyFont="1" applyBorder="1" applyAlignment="1">
      <alignment horizontal="left" wrapText="1"/>
    </xf>
    <xf numFmtId="4" fontId="21" fillId="0" borderId="0" xfId="0" applyNumberFormat="1" applyFont="1" applyFill="1" applyBorder="1" applyAlignment="1">
      <alignment horizontal="left" wrapText="1"/>
    </xf>
    <xf numFmtId="4" fontId="24" fillId="0" borderId="0" xfId="0" applyNumberFormat="1" applyFont="1" applyFill="1" applyBorder="1" applyAlignment="1">
      <alignment horizontal="right" wrapText="1"/>
    </xf>
    <xf numFmtId="4" fontId="22" fillId="0" borderId="0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right"/>
    </xf>
    <xf numFmtId="0" fontId="3" fillId="4" borderId="0" xfId="0" applyNumberFormat="1" applyFont="1" applyFill="1" applyBorder="1" applyAlignment="1">
      <alignment horizontal="center"/>
    </xf>
    <xf numFmtId="0" fontId="3" fillId="3" borderId="29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/>
    </xf>
    <xf numFmtId="4" fontId="3" fillId="0" borderId="16" xfId="0" applyNumberFormat="1" applyFont="1" applyBorder="1" applyAlignment="1">
      <alignment/>
    </xf>
    <xf numFmtId="4" fontId="7" fillId="4" borderId="19" xfId="0" applyNumberFormat="1" applyFont="1" applyFill="1" applyBorder="1" applyAlignment="1">
      <alignment/>
    </xf>
    <xf numFmtId="4" fontId="7" fillId="3" borderId="16" xfId="0" applyNumberFormat="1" applyFont="1" applyFill="1" applyBorder="1" applyAlignment="1">
      <alignment/>
    </xf>
    <xf numFmtId="0" fontId="10" fillId="0" borderId="34" xfId="0" applyFont="1" applyBorder="1" applyAlignment="1">
      <alignment horizontal="center"/>
    </xf>
    <xf numFmtId="0" fontId="17" fillId="7" borderId="34" xfId="0" applyFont="1" applyFill="1" applyBorder="1" applyAlignment="1" applyProtection="1">
      <alignment horizontal="center"/>
      <protection/>
    </xf>
    <xf numFmtId="0" fontId="10" fillId="7" borderId="3" xfId="0" applyFont="1" applyFill="1" applyBorder="1" applyAlignment="1">
      <alignment horizontal="center"/>
    </xf>
    <xf numFmtId="0" fontId="10" fillId="7" borderId="26" xfId="0" applyFont="1" applyFill="1" applyBorder="1" applyAlignment="1">
      <alignment horizontal="center"/>
    </xf>
    <xf numFmtId="4" fontId="21" fillId="0" borderId="34" xfId="0" applyNumberFormat="1" applyFont="1" applyBorder="1" applyAlignment="1">
      <alignment horizontal="left" wrapText="1"/>
    </xf>
    <xf numFmtId="4" fontId="8" fillId="0" borderId="45" xfId="0" applyNumberFormat="1" applyFont="1" applyBorder="1" applyAlignment="1">
      <alignment/>
    </xf>
    <xf numFmtId="0" fontId="0" fillId="9" borderId="25" xfId="0" applyFill="1" applyBorder="1" applyAlignment="1">
      <alignment/>
    </xf>
    <xf numFmtId="4" fontId="7" fillId="9" borderId="27" xfId="0" applyNumberFormat="1" applyFont="1" applyFill="1" applyBorder="1" applyAlignment="1">
      <alignment horizontal="right" vertical="center"/>
    </xf>
    <xf numFmtId="4" fontId="5" fillId="0" borderId="31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40" xfId="0" applyNumberFormat="1" applyFont="1" applyBorder="1" applyAlignment="1">
      <alignment horizontal="right"/>
    </xf>
    <xf numFmtId="4" fontId="3" fillId="0" borderId="46" xfId="0" applyNumberFormat="1" applyFont="1" applyFill="1" applyBorder="1" applyAlignment="1">
      <alignment horizontal="right" vertical="center"/>
    </xf>
    <xf numFmtId="4" fontId="3" fillId="0" borderId="47" xfId="0" applyNumberFormat="1" applyFont="1" applyFill="1" applyBorder="1" applyAlignment="1">
      <alignment horizontal="right" vertical="center"/>
    </xf>
    <xf numFmtId="4" fontId="7" fillId="9" borderId="26" xfId="0" applyNumberFormat="1" applyFont="1" applyFill="1" applyBorder="1" applyAlignment="1">
      <alignment horizontal="right" vertical="center"/>
    </xf>
    <xf numFmtId="4" fontId="3" fillId="0" borderId="48" xfId="0" applyNumberFormat="1" applyFont="1" applyFill="1" applyBorder="1" applyAlignment="1">
      <alignment horizontal="right" vertical="center"/>
    </xf>
    <xf numFmtId="4" fontId="3" fillId="0" borderId="49" xfId="0" applyNumberFormat="1" applyFont="1" applyFill="1" applyBorder="1" applyAlignment="1">
      <alignment horizontal="right" vertical="center"/>
    </xf>
    <xf numFmtId="4" fontId="7" fillId="3" borderId="26" xfId="0" applyNumberFormat="1" applyFont="1" applyFill="1" applyBorder="1" applyAlignment="1">
      <alignment/>
    </xf>
    <xf numFmtId="2" fontId="10" fillId="9" borderId="50" xfId="0" applyNumberFormat="1" applyFont="1" applyFill="1" applyBorder="1" applyAlignment="1">
      <alignment horizontal="center"/>
    </xf>
    <xf numFmtId="4" fontId="2" fillId="3" borderId="51" xfId="0" applyNumberFormat="1" applyFont="1" applyFill="1" applyBorder="1" applyAlignment="1">
      <alignment/>
    </xf>
    <xf numFmtId="4" fontId="2" fillId="3" borderId="52" xfId="0" applyNumberFormat="1" applyFont="1" applyFill="1" applyBorder="1" applyAlignment="1">
      <alignment/>
    </xf>
    <xf numFmtId="4" fontId="2" fillId="3" borderId="27" xfId="0" applyNumberFormat="1" applyFont="1" applyFill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9" fontId="3" fillId="6" borderId="0" xfId="0" applyNumberFormat="1" applyFont="1" applyFill="1" applyBorder="1" applyAlignment="1">
      <alignment horizontal="center" vertical="distributed" wrapText="1"/>
    </xf>
    <xf numFmtId="49" fontId="3" fillId="6" borderId="11" xfId="0" applyNumberFormat="1" applyFont="1" applyFill="1" applyBorder="1" applyAlignment="1">
      <alignment horizontal="center" vertical="center" wrapText="1"/>
    </xf>
    <xf numFmtId="0" fontId="0" fillId="0" borderId="53" xfId="0" applyFill="1" applyBorder="1" applyAlignment="1">
      <alignment/>
    </xf>
    <xf numFmtId="4" fontId="5" fillId="0" borderId="40" xfId="0" applyNumberFormat="1" applyFont="1" applyBorder="1" applyAlignment="1">
      <alignment/>
    </xf>
    <xf numFmtId="4" fontId="2" fillId="3" borderId="54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6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9" xfId="0" applyBorder="1" applyAlignment="1">
      <alignment/>
    </xf>
    <xf numFmtId="0" fontId="9" fillId="3" borderId="10" xfId="0" applyFont="1" applyFill="1" applyBorder="1" applyAlignment="1" applyProtection="1">
      <alignment horizontal="center" vertical="center"/>
      <protection/>
    </xf>
    <xf numFmtId="0" fontId="3" fillId="2" borderId="10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/>
    </xf>
    <xf numFmtId="0" fontId="11" fillId="2" borderId="7" xfId="0" applyFont="1" applyFill="1" applyBorder="1" applyAlignment="1" applyProtection="1">
      <alignment horizontal="center" vertical="center"/>
      <protection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3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3" fillId="0" borderId="36" xfId="0" applyNumberFormat="1" applyFont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" fontId="3" fillId="4" borderId="34" xfId="0" applyNumberFormat="1" applyFont="1" applyFill="1" applyBorder="1" applyAlignment="1">
      <alignment/>
    </xf>
    <xf numFmtId="4" fontId="7" fillId="0" borderId="31" xfId="0" applyNumberFormat="1" applyFont="1" applyBorder="1" applyAlignment="1">
      <alignment/>
    </xf>
    <xf numFmtId="0" fontId="1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42" xfId="0" applyFont="1" applyBorder="1" applyAlignment="1">
      <alignment horizontal="center"/>
    </xf>
    <xf numFmtId="0" fontId="6" fillId="4" borderId="4" xfId="0" applyFont="1" applyFill="1" applyBorder="1" applyAlignment="1" applyProtection="1">
      <alignment horizontal="center" vertical="center"/>
      <protection/>
    </xf>
    <xf numFmtId="4" fontId="3" fillId="4" borderId="5" xfId="0" applyNumberFormat="1" applyFont="1" applyFill="1" applyBorder="1" applyAlignment="1">
      <alignment/>
    </xf>
    <xf numFmtId="4" fontId="7" fillId="4" borderId="8" xfId="0" applyNumberFormat="1" applyFont="1" applyFill="1" applyBorder="1" applyAlignment="1">
      <alignment/>
    </xf>
    <xf numFmtId="4" fontId="7" fillId="4" borderId="4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7" fillId="0" borderId="55" xfId="0" applyNumberFormat="1" applyFont="1" applyBorder="1" applyAlignment="1">
      <alignment/>
    </xf>
    <xf numFmtId="4" fontId="7" fillId="0" borderId="56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7" fillId="0" borderId="57" xfId="0" applyNumberFormat="1" applyFont="1" applyBorder="1" applyAlignment="1">
      <alignment/>
    </xf>
    <xf numFmtId="0" fontId="0" fillId="0" borderId="41" xfId="0" applyFill="1" applyBorder="1" applyAlignment="1">
      <alignment/>
    </xf>
    <xf numFmtId="0" fontId="0" fillId="0" borderId="21" xfId="0" applyBorder="1" applyAlignment="1">
      <alignment/>
    </xf>
    <xf numFmtId="0" fontId="3" fillId="4" borderId="45" xfId="0" applyNumberFormat="1" applyFont="1" applyFill="1" applyBorder="1" applyAlignment="1">
      <alignment horizontal="center"/>
    </xf>
    <xf numFmtId="0" fontId="3" fillId="3" borderId="45" xfId="0" applyNumberFormat="1" applyFont="1" applyFill="1" applyBorder="1" applyAlignment="1">
      <alignment horizontal="center"/>
    </xf>
    <xf numFmtId="0" fontId="3" fillId="4" borderId="45" xfId="0" applyNumberFormat="1" applyFont="1" applyFill="1" applyBorder="1" applyAlignment="1">
      <alignment horizontal="center" wrapText="1"/>
    </xf>
    <xf numFmtId="0" fontId="3" fillId="4" borderId="58" xfId="0" applyNumberFormat="1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9" fillId="3" borderId="45" xfId="0" applyFont="1" applyFill="1" applyBorder="1" applyAlignment="1" applyProtection="1">
      <alignment horizontal="center" vertical="center"/>
      <protection/>
    </xf>
    <xf numFmtId="0" fontId="3" fillId="2" borderId="45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2" xfId="0" applyFont="1" applyFill="1" applyBorder="1" applyAlignment="1">
      <alignment/>
    </xf>
    <xf numFmtId="4" fontId="2" fillId="2" borderId="22" xfId="0" applyNumberFormat="1" applyFont="1" applyFill="1" applyBorder="1" applyAlignment="1">
      <alignment horizontal="right" vertical="center" wrapText="1"/>
    </xf>
    <xf numFmtId="4" fontId="12" fillId="0" borderId="22" xfId="0" applyNumberFormat="1" applyFont="1" applyBorder="1" applyAlignment="1">
      <alignment/>
    </xf>
    <xf numFmtId="4" fontId="2" fillId="3" borderId="22" xfId="0" applyNumberFormat="1" applyFont="1" applyFill="1" applyBorder="1" applyAlignment="1">
      <alignment/>
    </xf>
    <xf numFmtId="4" fontId="12" fillId="0" borderId="22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4" fontId="2" fillId="2" borderId="16" xfId="0" applyNumberFormat="1" applyFont="1" applyFill="1" applyBorder="1" applyAlignment="1">
      <alignment horizontal="right" vertical="center" wrapText="1"/>
    </xf>
    <xf numFmtId="4" fontId="12" fillId="0" borderId="16" xfId="0" applyNumberFormat="1" applyFont="1" applyBorder="1" applyAlignment="1">
      <alignment/>
    </xf>
    <xf numFmtId="4" fontId="2" fillId="2" borderId="20" xfId="0" applyNumberFormat="1" applyFont="1" applyFill="1" applyBorder="1" applyAlignment="1">
      <alignment/>
    </xf>
    <xf numFmtId="4" fontId="2" fillId="2" borderId="59" xfId="0" applyNumberFormat="1" applyFont="1" applyFill="1" applyBorder="1" applyAlignment="1">
      <alignment/>
    </xf>
    <xf numFmtId="0" fontId="3" fillId="4" borderId="43" xfId="0" applyNumberFormat="1" applyFont="1" applyFill="1" applyBorder="1" applyAlignment="1">
      <alignment horizontal="center"/>
    </xf>
    <xf numFmtId="0" fontId="0" fillId="9" borderId="16" xfId="0" applyFont="1" applyFill="1" applyBorder="1" applyAlignment="1">
      <alignment/>
    </xf>
    <xf numFmtId="4" fontId="7" fillId="2" borderId="16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9" borderId="16" xfId="0" applyFill="1" applyBorder="1" applyAlignment="1">
      <alignment/>
    </xf>
    <xf numFmtId="0" fontId="0" fillId="5" borderId="16" xfId="0" applyFill="1" applyBorder="1" applyAlignment="1">
      <alignment/>
    </xf>
    <xf numFmtId="0" fontId="3" fillId="9" borderId="16" xfId="0" applyFont="1" applyFill="1" applyBorder="1" applyAlignment="1">
      <alignment/>
    </xf>
    <xf numFmtId="4" fontId="7" fillId="9" borderId="16" xfId="0" applyNumberFormat="1" applyFont="1" applyFill="1" applyBorder="1" applyAlignment="1">
      <alignment/>
    </xf>
    <xf numFmtId="0" fontId="0" fillId="9" borderId="16" xfId="0" applyFont="1" applyFill="1" applyBorder="1" applyAlignment="1">
      <alignment wrapText="1"/>
    </xf>
    <xf numFmtId="2" fontId="5" fillId="0" borderId="16" xfId="0" applyNumberFormat="1" applyFont="1" applyBorder="1" applyAlignment="1" applyProtection="1">
      <alignment horizontal="right" vertical="center"/>
      <protection/>
    </xf>
    <xf numFmtId="0" fontId="0" fillId="4" borderId="41" xfId="0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9" borderId="25" xfId="0" applyFill="1" applyBorder="1" applyAlignment="1">
      <alignment wrapText="1"/>
    </xf>
    <xf numFmtId="4" fontId="7" fillId="4" borderId="16" xfId="0" applyNumberFormat="1" applyFont="1" applyFill="1" applyBorder="1" applyAlignment="1">
      <alignment/>
    </xf>
    <xf numFmtId="0" fontId="0" fillId="3" borderId="16" xfId="0" applyFill="1" applyBorder="1" applyAlignment="1">
      <alignment/>
    </xf>
    <xf numFmtId="0" fontId="6" fillId="3" borderId="16" xfId="0" applyFont="1" applyFill="1" applyBorder="1" applyAlignment="1" applyProtection="1">
      <alignment horizontal="center" vertical="center" wrapText="1"/>
      <protection/>
    </xf>
    <xf numFmtId="0" fontId="7" fillId="5" borderId="16" xfId="0" applyFont="1" applyFill="1" applyBorder="1" applyAlignment="1">
      <alignment wrapText="1"/>
    </xf>
    <xf numFmtId="4" fontId="7" fillId="5" borderId="16" xfId="0" applyNumberFormat="1" applyFont="1" applyFill="1" applyBorder="1" applyAlignment="1">
      <alignment/>
    </xf>
    <xf numFmtId="4" fontId="3" fillId="5" borderId="16" xfId="0" applyNumberFormat="1" applyFont="1" applyFill="1" applyBorder="1" applyAlignment="1">
      <alignment/>
    </xf>
    <xf numFmtId="0" fontId="3" fillId="5" borderId="16" xfId="0" applyFont="1" applyFill="1" applyBorder="1" applyAlignment="1">
      <alignment wrapText="1"/>
    </xf>
    <xf numFmtId="4" fontId="7" fillId="8" borderId="16" xfId="0" applyNumberFormat="1" applyFont="1" applyFill="1" applyBorder="1" applyAlignment="1">
      <alignment/>
    </xf>
    <xf numFmtId="0" fontId="0" fillId="8" borderId="16" xfId="0" applyFill="1" applyBorder="1" applyAlignment="1">
      <alignment horizontal="right"/>
    </xf>
    <xf numFmtId="2" fontId="0" fillId="8" borderId="16" xfId="0" applyNumberFormat="1" applyFill="1" applyBorder="1" applyAlignment="1">
      <alignment/>
    </xf>
    <xf numFmtId="4" fontId="3" fillId="8" borderId="16" xfId="0" applyNumberFormat="1" applyFont="1" applyFill="1" applyBorder="1" applyAlignment="1">
      <alignment/>
    </xf>
    <xf numFmtId="0" fontId="0" fillId="8" borderId="16" xfId="0" applyFill="1" applyBorder="1" applyAlignment="1">
      <alignment/>
    </xf>
    <xf numFmtId="4" fontId="0" fillId="6" borderId="16" xfId="0" applyNumberFormat="1" applyFill="1" applyBorder="1" applyAlignment="1">
      <alignment/>
    </xf>
    <xf numFmtId="0" fontId="7" fillId="10" borderId="22" xfId="0" applyFont="1" applyFill="1" applyBorder="1" applyAlignment="1">
      <alignment wrapText="1"/>
    </xf>
    <xf numFmtId="4" fontId="2" fillId="10" borderId="22" xfId="0" applyNumberFormat="1" applyFont="1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/>
      <protection/>
    </xf>
    <xf numFmtId="0" fontId="9" fillId="3" borderId="1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17" fontId="0" fillId="0" borderId="16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17" fontId="3" fillId="0" borderId="16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" fontId="22" fillId="11" borderId="60" xfId="0" applyNumberFormat="1" applyFont="1" applyFill="1" applyBorder="1" applyAlignment="1">
      <alignment horizontal="right"/>
    </xf>
    <xf numFmtId="4" fontId="22" fillId="11" borderId="16" xfId="0" applyNumberFormat="1" applyFont="1" applyFill="1" applyBorder="1" applyAlignment="1">
      <alignment horizontal="right"/>
    </xf>
    <xf numFmtId="0" fontId="0" fillId="6" borderId="9" xfId="0" applyFill="1" applyBorder="1" applyAlignment="1">
      <alignment horizontal="center" vertical="center" wrapText="1"/>
    </xf>
    <xf numFmtId="0" fontId="0" fillId="6" borderId="61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62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" fontId="21" fillId="0" borderId="45" xfId="0" applyNumberFormat="1" applyFont="1" applyBorder="1" applyAlignment="1">
      <alignment/>
    </xf>
    <xf numFmtId="4" fontId="24" fillId="0" borderId="63" xfId="0" applyNumberFormat="1" applyFont="1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7" borderId="4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/>
    </xf>
    <xf numFmtId="0" fontId="0" fillId="0" borderId="11" xfId="0" applyBorder="1" applyAlignment="1">
      <alignment/>
    </xf>
    <xf numFmtId="9" fontId="0" fillId="2" borderId="7" xfId="0" applyNumberFormat="1" applyFill="1" applyBorder="1" applyAlignment="1">
      <alignment horizontal="center"/>
    </xf>
    <xf numFmtId="0" fontId="0" fillId="0" borderId="7" xfId="0" applyBorder="1" applyAlignment="1">
      <alignment/>
    </xf>
    <xf numFmtId="0" fontId="0" fillId="6" borderId="2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workbookViewId="0" topLeftCell="A61">
      <selection activeCell="I6" sqref="I6"/>
    </sheetView>
  </sheetViews>
  <sheetFormatPr defaultColWidth="9.140625" defaultRowHeight="12.75"/>
  <cols>
    <col min="2" max="2" width="38.421875" style="0" customWidth="1"/>
    <col min="3" max="3" width="18.8515625" style="0" customWidth="1"/>
    <col min="4" max="4" width="16.57421875" style="0" customWidth="1"/>
    <col min="5" max="5" width="17.00390625" style="0" customWidth="1"/>
    <col min="6" max="6" width="15.8515625" style="0" customWidth="1"/>
    <col min="7" max="7" width="14.57421875" style="5" customWidth="1"/>
    <col min="8" max="8" width="14.57421875" style="0" customWidth="1"/>
    <col min="9" max="9" width="15.00390625" style="0" customWidth="1"/>
    <col min="10" max="10" width="14.00390625" style="0" customWidth="1"/>
    <col min="11" max="11" width="16.57421875" style="0" customWidth="1"/>
    <col min="12" max="12" width="15.140625" style="0" customWidth="1"/>
    <col min="13" max="14" width="14.7109375" style="6" customWidth="1"/>
    <col min="15" max="15" width="17.8515625" style="6" customWidth="1"/>
    <col min="16" max="16" width="15.7109375" style="0" customWidth="1"/>
    <col min="17" max="17" width="15.8515625" style="0" customWidth="1"/>
    <col min="18" max="18" width="14.28125" style="0" customWidth="1"/>
    <col min="19" max="19" width="14.57421875" style="0" customWidth="1"/>
    <col min="20" max="20" width="16.7109375" style="0" customWidth="1"/>
    <col min="21" max="21" width="17.7109375" style="0" customWidth="1"/>
    <col min="22" max="22" width="11.7109375" style="0" customWidth="1"/>
    <col min="23" max="23" width="14.57421875" style="0" customWidth="1"/>
    <col min="24" max="24" width="12.8515625" style="0" customWidth="1"/>
    <col min="25" max="25" width="13.8515625" style="0" customWidth="1"/>
  </cols>
  <sheetData>
    <row r="1" spans="1:13" ht="18">
      <c r="A1" s="17" t="s">
        <v>2</v>
      </c>
      <c r="B1" s="18"/>
      <c r="C1" s="18"/>
      <c r="D1" s="18"/>
      <c r="H1" s="11"/>
      <c r="J1" s="5"/>
      <c r="K1" s="12"/>
      <c r="L1" s="10"/>
      <c r="M1" s="10"/>
    </row>
    <row r="2" spans="1:13" ht="18">
      <c r="A2" s="18"/>
      <c r="B2" s="18"/>
      <c r="C2" s="18"/>
      <c r="D2" s="18"/>
      <c r="H2" s="5"/>
      <c r="L2" s="10"/>
      <c r="M2" s="10"/>
    </row>
    <row r="3" spans="1:8" ht="18">
      <c r="A3" s="18"/>
      <c r="B3" s="18"/>
      <c r="C3" s="18"/>
      <c r="D3" s="18"/>
      <c r="H3" s="5"/>
    </row>
    <row r="4" spans="1:7" ht="18">
      <c r="A4" s="18"/>
      <c r="B4" s="19" t="s">
        <v>150</v>
      </c>
      <c r="C4" s="19"/>
      <c r="D4" s="19"/>
      <c r="E4" s="19"/>
      <c r="F4" s="19"/>
      <c r="G4" s="19"/>
    </row>
    <row r="5" spans="1:11" ht="18">
      <c r="A5" s="18"/>
      <c r="B5" s="359" t="s">
        <v>13</v>
      </c>
      <c r="C5" s="359"/>
      <c r="D5" s="359"/>
      <c r="E5" s="359"/>
      <c r="F5" s="359"/>
      <c r="G5" s="359"/>
      <c r="K5" s="2"/>
    </row>
    <row r="6" spans="1:5" ht="18">
      <c r="A6" s="18"/>
      <c r="B6" s="19"/>
      <c r="C6" s="19"/>
      <c r="D6" s="19" t="s">
        <v>151</v>
      </c>
      <c r="E6" s="19"/>
    </row>
    <row r="7" spans="13:15" ht="12.75">
      <c r="M7" s="1"/>
      <c r="N7" s="1"/>
      <c r="O7" s="1"/>
    </row>
    <row r="8" spans="1:12" ht="15.75" thickBot="1">
      <c r="A8" s="20" t="s">
        <v>14</v>
      </c>
      <c r="B8" s="21"/>
      <c r="F8" s="22"/>
      <c r="G8" s="22"/>
      <c r="H8" s="22"/>
      <c r="J8" s="6"/>
      <c r="K8" s="6"/>
      <c r="L8" s="6"/>
    </row>
    <row r="9" spans="1:19" ht="38.25" customHeight="1">
      <c r="A9" s="23" t="s">
        <v>3</v>
      </c>
      <c r="B9" s="357" t="s">
        <v>0</v>
      </c>
      <c r="C9" s="355" t="s">
        <v>80</v>
      </c>
      <c r="D9" s="172"/>
      <c r="E9" s="173"/>
      <c r="F9" s="172"/>
      <c r="G9" s="174"/>
      <c r="H9" s="175"/>
      <c r="I9" s="175"/>
      <c r="J9" s="172"/>
      <c r="K9" s="176" t="s">
        <v>81</v>
      </c>
      <c r="L9" s="352" t="s">
        <v>82</v>
      </c>
      <c r="M9" s="172"/>
      <c r="N9" s="172"/>
      <c r="O9" s="176" t="s">
        <v>83</v>
      </c>
      <c r="P9" s="172"/>
      <c r="Q9" s="175"/>
      <c r="R9" s="172"/>
      <c r="S9" s="177" t="s">
        <v>84</v>
      </c>
    </row>
    <row r="10" spans="1:19" s="8" customFormat="1" ht="12.75" customHeight="1">
      <c r="A10" s="24"/>
      <c r="B10" s="358"/>
      <c r="C10" s="356"/>
      <c r="D10" s="178" t="s">
        <v>85</v>
      </c>
      <c r="E10" s="179" t="s">
        <v>86</v>
      </c>
      <c r="F10" s="178" t="s">
        <v>87</v>
      </c>
      <c r="G10" s="180" t="s">
        <v>88</v>
      </c>
      <c r="H10" s="181" t="s">
        <v>89</v>
      </c>
      <c r="I10" s="181" t="s">
        <v>90</v>
      </c>
      <c r="J10" s="178" t="s">
        <v>91</v>
      </c>
      <c r="K10" s="182">
        <v>2014</v>
      </c>
      <c r="L10" s="353"/>
      <c r="M10" s="178" t="s">
        <v>92</v>
      </c>
      <c r="N10" s="178" t="s">
        <v>93</v>
      </c>
      <c r="O10" s="182">
        <v>2014</v>
      </c>
      <c r="P10" s="178" t="s">
        <v>94</v>
      </c>
      <c r="Q10" s="181" t="s">
        <v>95</v>
      </c>
      <c r="R10" s="178" t="s">
        <v>96</v>
      </c>
      <c r="S10" s="299">
        <v>2014</v>
      </c>
    </row>
    <row r="11" spans="1:19" ht="13.5" customHeight="1" thickBot="1">
      <c r="A11" s="183"/>
      <c r="B11" s="358"/>
      <c r="C11" s="356"/>
      <c r="D11" s="184">
        <v>2014</v>
      </c>
      <c r="E11" s="185">
        <v>2014</v>
      </c>
      <c r="F11" s="185">
        <v>2014</v>
      </c>
      <c r="G11" s="186"/>
      <c r="H11" s="187">
        <v>2014</v>
      </c>
      <c r="I11" s="187">
        <v>2014</v>
      </c>
      <c r="J11" s="184">
        <v>2014</v>
      </c>
      <c r="K11" s="188"/>
      <c r="L11" s="354"/>
      <c r="M11" s="184">
        <v>2014</v>
      </c>
      <c r="N11" s="184">
        <v>2014</v>
      </c>
      <c r="O11" s="188"/>
      <c r="P11" s="184">
        <v>2014</v>
      </c>
      <c r="Q11" s="187">
        <v>2014</v>
      </c>
      <c r="R11" s="184">
        <v>2014</v>
      </c>
      <c r="S11" s="32"/>
    </row>
    <row r="12" spans="1:19" ht="26.25" thickBot="1">
      <c r="A12" s="293">
        <v>0</v>
      </c>
      <c r="B12" s="300">
        <v>1</v>
      </c>
      <c r="C12" s="301" t="s">
        <v>97</v>
      </c>
      <c r="D12" s="294">
        <v>3</v>
      </c>
      <c r="E12" s="294">
        <v>4</v>
      </c>
      <c r="F12" s="294">
        <v>5</v>
      </c>
      <c r="G12" s="295"/>
      <c r="H12" s="294">
        <v>6</v>
      </c>
      <c r="I12" s="294">
        <v>7</v>
      </c>
      <c r="J12" s="294">
        <v>8</v>
      </c>
      <c r="K12" s="295"/>
      <c r="L12" s="296">
        <v>9</v>
      </c>
      <c r="M12" s="294">
        <v>10</v>
      </c>
      <c r="N12" s="294">
        <v>11</v>
      </c>
      <c r="O12" s="295"/>
      <c r="P12" s="294">
        <v>12</v>
      </c>
      <c r="Q12" s="297">
        <v>13</v>
      </c>
      <c r="R12" s="302">
        <v>14</v>
      </c>
      <c r="S12" s="298"/>
    </row>
    <row r="13" spans="1:25" ht="15.75">
      <c r="A13" s="303">
        <v>1</v>
      </c>
      <c r="B13" s="304" t="s">
        <v>4</v>
      </c>
      <c r="C13" s="305">
        <f aca="true" t="shared" si="0" ref="C13:C27">SUM(D13:R13)-G13-K13-O13</f>
        <v>260820.7700000001</v>
      </c>
      <c r="D13" s="306">
        <v>18232.67</v>
      </c>
      <c r="E13" s="306">
        <v>20747.67</v>
      </c>
      <c r="F13" s="306">
        <v>19471.95</v>
      </c>
      <c r="G13" s="307">
        <f aca="true" t="shared" si="1" ref="G13:G27">SUM(D13:F13)</f>
        <v>58452.28999999999</v>
      </c>
      <c r="H13" s="306">
        <v>23434.33</v>
      </c>
      <c r="I13" s="306">
        <v>20608.46</v>
      </c>
      <c r="J13" s="306">
        <v>30499.65</v>
      </c>
      <c r="K13" s="307">
        <f aca="true" t="shared" si="2" ref="K13:K27">SUM(H13:J13)</f>
        <v>74542.44</v>
      </c>
      <c r="L13" s="306">
        <v>27765.87</v>
      </c>
      <c r="M13" s="306">
        <v>28612.71</v>
      </c>
      <c r="N13" s="306">
        <v>28612.71</v>
      </c>
      <c r="O13" s="307">
        <f aca="true" t="shared" si="3" ref="O13:O27">SUM(L13:N13)</f>
        <v>84991.29000000001</v>
      </c>
      <c r="P13" s="308">
        <v>28612.71</v>
      </c>
      <c r="Q13" s="306">
        <v>7111.02</v>
      </c>
      <c r="R13" s="306">
        <v>7111.02</v>
      </c>
      <c r="S13" s="307">
        <f aca="true" t="shared" si="4" ref="S13:S27">SUM(P13:R13)</f>
        <v>42834.75</v>
      </c>
      <c r="T13" s="31"/>
      <c r="U13" s="1"/>
      <c r="V13" s="1"/>
      <c r="W13" s="1"/>
      <c r="X13" s="1"/>
      <c r="Y13" s="1"/>
    </row>
    <row r="14" spans="1:25" ht="15.75">
      <c r="A14" s="309">
        <v>2</v>
      </c>
      <c r="B14" s="189" t="s">
        <v>15</v>
      </c>
      <c r="C14" s="310">
        <f t="shared" si="0"/>
        <v>180880.02999999997</v>
      </c>
      <c r="D14" s="190">
        <v>11847.14</v>
      </c>
      <c r="E14" s="190">
        <v>13472.14</v>
      </c>
      <c r="F14" s="190">
        <v>12654.25</v>
      </c>
      <c r="G14" s="266">
        <f t="shared" si="1"/>
        <v>37973.53</v>
      </c>
      <c r="H14" s="190">
        <v>15220.65</v>
      </c>
      <c r="I14" s="190">
        <v>13386.75</v>
      </c>
      <c r="J14" s="190">
        <v>19812.41</v>
      </c>
      <c r="K14" s="266">
        <f t="shared" si="2"/>
        <v>48419.81</v>
      </c>
      <c r="L14" s="190">
        <v>21697.8</v>
      </c>
      <c r="M14" s="190">
        <v>20814.35</v>
      </c>
      <c r="N14" s="190">
        <v>20814.35</v>
      </c>
      <c r="O14" s="266">
        <f t="shared" si="3"/>
        <v>63326.49999999999</v>
      </c>
      <c r="P14" s="311">
        <v>20814.35</v>
      </c>
      <c r="Q14" s="190">
        <v>5172.92</v>
      </c>
      <c r="R14" s="190">
        <v>5172.92</v>
      </c>
      <c r="S14" s="266">
        <f t="shared" si="4"/>
        <v>31160.189999999995</v>
      </c>
      <c r="T14" s="31"/>
      <c r="U14" s="1"/>
      <c r="V14" s="1"/>
      <c r="W14" s="1"/>
      <c r="X14" s="1"/>
      <c r="Y14" s="1"/>
    </row>
    <row r="15" spans="1:25" ht="15.75">
      <c r="A15" s="309">
        <v>3</v>
      </c>
      <c r="B15" s="189" t="s">
        <v>5</v>
      </c>
      <c r="C15" s="310">
        <f t="shared" si="0"/>
        <v>200655.46000000008</v>
      </c>
      <c r="D15" s="190">
        <v>12319.01</v>
      </c>
      <c r="E15" s="190">
        <v>13973.93</v>
      </c>
      <c r="F15" s="190">
        <v>13123.72</v>
      </c>
      <c r="G15" s="266">
        <f t="shared" si="1"/>
        <v>39416.66</v>
      </c>
      <c r="H15" s="190">
        <v>15788.31</v>
      </c>
      <c r="I15" s="190">
        <v>13884.79</v>
      </c>
      <c r="J15" s="190">
        <v>20548.51</v>
      </c>
      <c r="K15" s="266">
        <f t="shared" si="2"/>
        <v>50221.61</v>
      </c>
      <c r="L15" s="190">
        <v>23161.07</v>
      </c>
      <c r="M15" s="190">
        <v>25122.9</v>
      </c>
      <c r="N15" s="190">
        <v>25122.9</v>
      </c>
      <c r="O15" s="266">
        <f t="shared" si="3"/>
        <v>73406.87</v>
      </c>
      <c r="P15" s="311">
        <v>25122.9</v>
      </c>
      <c r="Q15" s="190">
        <v>6243.71</v>
      </c>
      <c r="R15" s="190">
        <v>6243.71</v>
      </c>
      <c r="S15" s="266">
        <f t="shared" si="4"/>
        <v>37610.32</v>
      </c>
      <c r="T15" s="31"/>
      <c r="U15" s="1"/>
      <c r="V15" s="1"/>
      <c r="W15" s="1"/>
      <c r="X15" s="1"/>
      <c r="Y15" s="1"/>
    </row>
    <row r="16" spans="1:25" ht="15.75">
      <c r="A16" s="309">
        <v>4</v>
      </c>
      <c r="B16" s="191" t="s">
        <v>16</v>
      </c>
      <c r="C16" s="310">
        <f t="shared" si="0"/>
        <v>289343.6099999999</v>
      </c>
      <c r="D16" s="190">
        <v>22212.17</v>
      </c>
      <c r="E16" s="190">
        <v>25279.24</v>
      </c>
      <c r="F16" s="190">
        <v>23747.57</v>
      </c>
      <c r="G16" s="266">
        <f t="shared" si="1"/>
        <v>71238.98000000001</v>
      </c>
      <c r="H16" s="190">
        <v>28557.9</v>
      </c>
      <c r="I16" s="190">
        <v>25115.5</v>
      </c>
      <c r="J16" s="190">
        <v>37172.27</v>
      </c>
      <c r="K16" s="266">
        <f t="shared" si="2"/>
        <v>90845.67</v>
      </c>
      <c r="L16" s="190">
        <v>29044.33</v>
      </c>
      <c r="M16" s="190">
        <v>28084.97</v>
      </c>
      <c r="N16" s="190">
        <v>28084.97</v>
      </c>
      <c r="O16" s="266">
        <f t="shared" si="3"/>
        <v>85214.27</v>
      </c>
      <c r="P16" s="311">
        <v>28084.97</v>
      </c>
      <c r="Q16" s="190">
        <v>6979.86</v>
      </c>
      <c r="R16" s="190">
        <v>6979.86</v>
      </c>
      <c r="S16" s="266">
        <f t="shared" si="4"/>
        <v>42044.69</v>
      </c>
      <c r="T16" s="31"/>
      <c r="U16" s="1"/>
      <c r="V16" s="1"/>
      <c r="W16" s="1"/>
      <c r="X16" s="1"/>
      <c r="Y16" s="1"/>
    </row>
    <row r="17" spans="1:25" ht="15.75">
      <c r="A17" s="309">
        <v>5</v>
      </c>
      <c r="B17" s="189" t="s">
        <v>30</v>
      </c>
      <c r="C17" s="310">
        <f t="shared" si="0"/>
        <v>224005.87000000002</v>
      </c>
      <c r="D17" s="190">
        <v>14970.92</v>
      </c>
      <c r="E17" s="190">
        <v>16955.73</v>
      </c>
      <c r="F17" s="190">
        <v>15945.52</v>
      </c>
      <c r="G17" s="266">
        <f t="shared" si="1"/>
        <v>47872.17</v>
      </c>
      <c r="H17" s="190">
        <v>19200.35</v>
      </c>
      <c r="I17" s="190">
        <v>16834.12</v>
      </c>
      <c r="J17" s="190">
        <v>24993.82</v>
      </c>
      <c r="K17" s="266">
        <f t="shared" si="2"/>
        <v>61028.29</v>
      </c>
      <c r="L17" s="190">
        <v>23438.88</v>
      </c>
      <c r="M17" s="190">
        <v>26212.51</v>
      </c>
      <c r="N17" s="190">
        <v>26212.51</v>
      </c>
      <c r="O17" s="266">
        <f t="shared" si="3"/>
        <v>75863.9</v>
      </c>
      <c r="P17" s="311">
        <v>26212.51</v>
      </c>
      <c r="Q17" s="190">
        <v>6514.5</v>
      </c>
      <c r="R17" s="190">
        <v>6514.5</v>
      </c>
      <c r="S17" s="266">
        <f t="shared" si="4"/>
        <v>39241.509999999995</v>
      </c>
      <c r="T17" s="31"/>
      <c r="U17" s="1"/>
      <c r="V17" s="1"/>
      <c r="W17" s="1"/>
      <c r="X17" s="1"/>
      <c r="Y17" s="1"/>
    </row>
    <row r="18" spans="1:25" ht="15.75">
      <c r="A18" s="309">
        <v>6</v>
      </c>
      <c r="B18" s="189" t="s">
        <v>18</v>
      </c>
      <c r="C18" s="310">
        <f t="shared" si="0"/>
        <v>279614.5199999999</v>
      </c>
      <c r="D18" s="190">
        <v>21379.63</v>
      </c>
      <c r="E18" s="190">
        <v>24346.38</v>
      </c>
      <c r="F18" s="190">
        <v>22828.34</v>
      </c>
      <c r="G18" s="266">
        <f t="shared" si="1"/>
        <v>68554.35</v>
      </c>
      <c r="H18" s="190">
        <v>27481.95</v>
      </c>
      <c r="I18" s="190">
        <v>24185.11</v>
      </c>
      <c r="J18" s="190">
        <v>35794.99</v>
      </c>
      <c r="K18" s="266">
        <f t="shared" si="2"/>
        <v>87462.04999999999</v>
      </c>
      <c r="L18" s="190">
        <v>27965.6</v>
      </c>
      <c r="M18" s="190">
        <v>27346.6</v>
      </c>
      <c r="N18" s="190">
        <v>27346.6</v>
      </c>
      <c r="O18" s="266">
        <f t="shared" si="3"/>
        <v>82658.79999999999</v>
      </c>
      <c r="P18" s="311">
        <v>27346.6</v>
      </c>
      <c r="Q18" s="190">
        <v>6796.36</v>
      </c>
      <c r="R18" s="190">
        <v>6796.36</v>
      </c>
      <c r="S18" s="266">
        <f t="shared" si="4"/>
        <v>40939.32</v>
      </c>
      <c r="T18" s="31"/>
      <c r="U18" s="1"/>
      <c r="V18" s="1"/>
      <c r="W18" s="1"/>
      <c r="X18" s="1"/>
      <c r="Y18" s="1"/>
    </row>
    <row r="19" spans="1:25" ht="15.75">
      <c r="A19" s="309">
        <v>7</v>
      </c>
      <c r="B19" s="189" t="s">
        <v>6</v>
      </c>
      <c r="C19" s="310">
        <f t="shared" si="0"/>
        <v>309899.29000000004</v>
      </c>
      <c r="D19" s="190">
        <v>21982.73</v>
      </c>
      <c r="E19" s="190">
        <v>25022.98</v>
      </c>
      <c r="F19" s="190">
        <v>23506.17</v>
      </c>
      <c r="G19" s="266">
        <f t="shared" si="1"/>
        <v>70511.88</v>
      </c>
      <c r="H19" s="190">
        <v>28267.14</v>
      </c>
      <c r="I19" s="190">
        <v>24856.73</v>
      </c>
      <c r="J19" s="190">
        <v>36788.78</v>
      </c>
      <c r="K19" s="266">
        <f t="shared" si="2"/>
        <v>89912.65</v>
      </c>
      <c r="L19" s="190">
        <v>33813.55</v>
      </c>
      <c r="M19" s="190">
        <v>33073.91</v>
      </c>
      <c r="N19" s="190">
        <v>33073.91</v>
      </c>
      <c r="O19" s="266">
        <f t="shared" si="3"/>
        <v>99961.37000000001</v>
      </c>
      <c r="P19" s="311">
        <v>33073.91</v>
      </c>
      <c r="Q19" s="190">
        <v>8219.74</v>
      </c>
      <c r="R19" s="190">
        <v>8219.74</v>
      </c>
      <c r="S19" s="266">
        <f t="shared" si="4"/>
        <v>49513.39</v>
      </c>
      <c r="T19" s="31"/>
      <c r="U19" s="1"/>
      <c r="V19" s="1"/>
      <c r="W19" s="1"/>
      <c r="X19" s="1"/>
      <c r="Y19" s="1"/>
    </row>
    <row r="20" spans="1:25" ht="15.75">
      <c r="A20" s="309">
        <v>8</v>
      </c>
      <c r="B20" s="189" t="s">
        <v>7</v>
      </c>
      <c r="C20" s="310">
        <f t="shared" si="0"/>
        <v>287408.63</v>
      </c>
      <c r="D20" s="190">
        <v>21311.73</v>
      </c>
      <c r="E20" s="190">
        <v>24230.36</v>
      </c>
      <c r="F20" s="190">
        <v>22757.3</v>
      </c>
      <c r="G20" s="266">
        <f t="shared" si="1"/>
        <v>68299.39</v>
      </c>
      <c r="H20" s="190">
        <v>27374.04</v>
      </c>
      <c r="I20" s="190">
        <v>24066</v>
      </c>
      <c r="J20" s="190">
        <v>35642.37</v>
      </c>
      <c r="K20" s="266">
        <f t="shared" si="2"/>
        <v>87082.41</v>
      </c>
      <c r="L20" s="190">
        <v>29140.59</v>
      </c>
      <c r="M20" s="190">
        <v>29420.84</v>
      </c>
      <c r="N20" s="190">
        <v>29420.84</v>
      </c>
      <c r="O20" s="266">
        <f t="shared" si="3"/>
        <v>87982.27</v>
      </c>
      <c r="P20" s="311">
        <v>29420.84</v>
      </c>
      <c r="Q20" s="190">
        <v>7311.86</v>
      </c>
      <c r="R20" s="190">
        <v>7311.86</v>
      </c>
      <c r="S20" s="266">
        <f t="shared" si="4"/>
        <v>44044.56</v>
      </c>
      <c r="T20" s="31"/>
      <c r="U20" s="1"/>
      <c r="V20" s="1"/>
      <c r="W20" s="1"/>
      <c r="X20" s="1"/>
      <c r="Y20" s="1"/>
    </row>
    <row r="21" spans="1:25" ht="15.75">
      <c r="A21" s="309">
        <v>9</v>
      </c>
      <c r="B21" s="189" t="s">
        <v>19</v>
      </c>
      <c r="C21" s="310">
        <f t="shared" si="0"/>
        <v>211687.42</v>
      </c>
      <c r="D21" s="190">
        <v>16128.85</v>
      </c>
      <c r="E21" s="190">
        <v>18385.7</v>
      </c>
      <c r="F21" s="190">
        <v>17286.76</v>
      </c>
      <c r="G21" s="266">
        <f t="shared" si="1"/>
        <v>51801.31</v>
      </c>
      <c r="H21" s="190">
        <v>20434.78</v>
      </c>
      <c r="I21" s="190">
        <v>18004.69</v>
      </c>
      <c r="J21" s="190">
        <v>26646.22</v>
      </c>
      <c r="K21" s="266">
        <f t="shared" si="2"/>
        <v>65085.69</v>
      </c>
      <c r="L21" s="190">
        <v>20833.14</v>
      </c>
      <c r="M21" s="190">
        <v>21151.32</v>
      </c>
      <c r="N21" s="190">
        <v>21151.32</v>
      </c>
      <c r="O21" s="266">
        <f t="shared" si="3"/>
        <v>63135.78</v>
      </c>
      <c r="P21" s="311">
        <v>21151.32</v>
      </c>
      <c r="Q21" s="190">
        <v>5256.66</v>
      </c>
      <c r="R21" s="190">
        <v>5256.66</v>
      </c>
      <c r="S21" s="266">
        <f t="shared" si="4"/>
        <v>31664.64</v>
      </c>
      <c r="T21" s="31"/>
      <c r="U21" s="1"/>
      <c r="V21" s="1"/>
      <c r="W21" s="1"/>
      <c r="X21" s="1"/>
      <c r="Y21" s="1"/>
    </row>
    <row r="22" spans="1:25" ht="15.75">
      <c r="A22" s="309">
        <v>10</v>
      </c>
      <c r="B22" s="189" t="s">
        <v>12</v>
      </c>
      <c r="C22" s="310">
        <f t="shared" si="0"/>
        <v>222861.44000000006</v>
      </c>
      <c r="D22" s="190">
        <v>15809.07</v>
      </c>
      <c r="E22" s="190">
        <v>17986.05</v>
      </c>
      <c r="F22" s="190">
        <v>16895.61</v>
      </c>
      <c r="G22" s="266">
        <f t="shared" si="1"/>
        <v>50690.729999999996</v>
      </c>
      <c r="H22" s="190">
        <v>20330.54</v>
      </c>
      <c r="I22" s="190">
        <v>17882.5</v>
      </c>
      <c r="J22" s="190">
        <v>26466.37</v>
      </c>
      <c r="K22" s="266">
        <f t="shared" si="2"/>
        <v>64679.41</v>
      </c>
      <c r="L22" s="190">
        <v>25544.02</v>
      </c>
      <c r="M22" s="190">
        <v>23433.24</v>
      </c>
      <c r="N22" s="190">
        <v>23433.24</v>
      </c>
      <c r="O22" s="266">
        <f t="shared" si="3"/>
        <v>72410.5</v>
      </c>
      <c r="P22" s="311">
        <v>23433.24</v>
      </c>
      <c r="Q22" s="190">
        <v>5823.78</v>
      </c>
      <c r="R22" s="190">
        <v>5823.78</v>
      </c>
      <c r="S22" s="266">
        <f t="shared" si="4"/>
        <v>35080.8</v>
      </c>
      <c r="T22" s="31"/>
      <c r="U22" s="1"/>
      <c r="V22" s="1"/>
      <c r="W22" s="1"/>
      <c r="X22" s="1"/>
      <c r="Y22" s="1"/>
    </row>
    <row r="23" spans="1:25" ht="15.75">
      <c r="A23" s="309">
        <v>11</v>
      </c>
      <c r="B23" s="189" t="s">
        <v>8</v>
      </c>
      <c r="C23" s="310">
        <f t="shared" si="0"/>
        <v>253301.65999999992</v>
      </c>
      <c r="D23" s="190">
        <v>18479.47</v>
      </c>
      <c r="E23" s="190">
        <v>21058.03</v>
      </c>
      <c r="F23" s="190">
        <v>19781.22</v>
      </c>
      <c r="G23" s="266">
        <f t="shared" si="1"/>
        <v>59318.72</v>
      </c>
      <c r="H23" s="190">
        <v>22300.33</v>
      </c>
      <c r="I23" s="190">
        <v>20760.33</v>
      </c>
      <c r="J23" s="190">
        <v>30954.82</v>
      </c>
      <c r="K23" s="266">
        <f t="shared" si="2"/>
        <v>74015.48000000001</v>
      </c>
      <c r="L23" s="190">
        <v>26936.31</v>
      </c>
      <c r="M23" s="190">
        <v>26602.73</v>
      </c>
      <c r="N23" s="190">
        <v>26602.73</v>
      </c>
      <c r="O23" s="266">
        <f t="shared" si="3"/>
        <v>80141.77</v>
      </c>
      <c r="P23" s="311">
        <v>26602.73</v>
      </c>
      <c r="Q23" s="190">
        <v>6611.48</v>
      </c>
      <c r="R23" s="190">
        <v>6611.48</v>
      </c>
      <c r="S23" s="266">
        <f t="shared" si="4"/>
        <v>39825.69</v>
      </c>
      <c r="T23" s="31"/>
      <c r="U23" s="1"/>
      <c r="V23" s="1"/>
      <c r="W23" s="1"/>
      <c r="X23" s="1"/>
      <c r="Y23" s="1"/>
    </row>
    <row r="24" spans="1:25" ht="18" customHeight="1">
      <c r="A24" s="309">
        <v>12</v>
      </c>
      <c r="B24" s="189" t="s">
        <v>9</v>
      </c>
      <c r="C24" s="310">
        <f t="shared" si="0"/>
        <v>276727.49999999994</v>
      </c>
      <c r="D24" s="190">
        <v>19308.56</v>
      </c>
      <c r="E24" s="190">
        <v>23015.67</v>
      </c>
      <c r="F24" s="190">
        <v>19616.15</v>
      </c>
      <c r="G24" s="266">
        <f t="shared" si="1"/>
        <v>61940.38</v>
      </c>
      <c r="H24" s="190">
        <v>24830.1</v>
      </c>
      <c r="I24" s="190">
        <v>21835.74</v>
      </c>
      <c r="J24" s="190">
        <v>32315.71</v>
      </c>
      <c r="K24" s="266">
        <f t="shared" si="2"/>
        <v>78981.54999999999</v>
      </c>
      <c r="L24" s="190">
        <v>30631.07</v>
      </c>
      <c r="M24" s="190">
        <v>30075.18</v>
      </c>
      <c r="N24" s="190">
        <v>30075.18</v>
      </c>
      <c r="O24" s="266">
        <f t="shared" si="3"/>
        <v>90781.43</v>
      </c>
      <c r="P24" s="311">
        <v>30075.18</v>
      </c>
      <c r="Q24" s="190">
        <v>7474.48</v>
      </c>
      <c r="R24" s="190">
        <v>7474.48</v>
      </c>
      <c r="S24" s="266">
        <f t="shared" si="4"/>
        <v>45024.14</v>
      </c>
      <c r="T24" s="31"/>
      <c r="U24" s="1"/>
      <c r="V24" s="1"/>
      <c r="W24" s="1"/>
      <c r="X24" s="1"/>
      <c r="Y24" s="1"/>
    </row>
    <row r="25" spans="1:25" ht="15.75">
      <c r="A25" s="309">
        <v>13</v>
      </c>
      <c r="B25" s="189" t="s">
        <v>17</v>
      </c>
      <c r="C25" s="310">
        <f t="shared" si="0"/>
        <v>197460.86</v>
      </c>
      <c r="D25" s="190">
        <v>13599.74</v>
      </c>
      <c r="E25" s="190">
        <v>15478.29</v>
      </c>
      <c r="F25" s="190">
        <v>14544.67</v>
      </c>
      <c r="G25" s="266">
        <f t="shared" si="1"/>
        <v>43622.7</v>
      </c>
      <c r="H25" s="190">
        <v>17475.1</v>
      </c>
      <c r="I25" s="190">
        <v>15268.37</v>
      </c>
      <c r="J25" s="190">
        <v>22762.72</v>
      </c>
      <c r="K25" s="266">
        <f t="shared" si="2"/>
        <v>55506.19</v>
      </c>
      <c r="L25" s="190">
        <v>21849.56</v>
      </c>
      <c r="M25" s="190">
        <v>21870.53</v>
      </c>
      <c r="N25" s="190">
        <v>21870.53</v>
      </c>
      <c r="O25" s="266">
        <f t="shared" si="3"/>
        <v>65590.62</v>
      </c>
      <c r="P25" s="311">
        <v>21870.53</v>
      </c>
      <c r="Q25" s="190">
        <v>5435.41</v>
      </c>
      <c r="R25" s="190">
        <v>5435.41</v>
      </c>
      <c r="S25" s="266">
        <f t="shared" si="4"/>
        <v>32741.35</v>
      </c>
      <c r="T25" s="31"/>
      <c r="U25" s="1"/>
      <c r="V25" s="1"/>
      <c r="W25" s="1"/>
      <c r="X25" s="1"/>
      <c r="Y25" s="1"/>
    </row>
    <row r="26" spans="1:25" ht="15.75">
      <c r="A26" s="309">
        <v>14</v>
      </c>
      <c r="B26" s="292" t="s">
        <v>149</v>
      </c>
      <c r="C26" s="310">
        <f t="shared" si="0"/>
        <v>112449.47</v>
      </c>
      <c r="D26" s="190">
        <v>0</v>
      </c>
      <c r="E26" s="190">
        <v>0</v>
      </c>
      <c r="F26" s="190">
        <v>0</v>
      </c>
      <c r="G26" s="266">
        <f t="shared" si="1"/>
        <v>0</v>
      </c>
      <c r="H26" s="190">
        <v>0</v>
      </c>
      <c r="I26" s="190">
        <v>0</v>
      </c>
      <c r="J26" s="190">
        <v>1560.19</v>
      </c>
      <c r="K26" s="266">
        <f t="shared" si="2"/>
        <v>1560.19</v>
      </c>
      <c r="L26" s="190">
        <v>24658.21</v>
      </c>
      <c r="M26" s="190">
        <v>24658.21</v>
      </c>
      <c r="N26" s="190">
        <v>24658.21</v>
      </c>
      <c r="O26" s="266">
        <f t="shared" si="3"/>
        <v>73974.63</v>
      </c>
      <c r="P26" s="311">
        <v>24658.21</v>
      </c>
      <c r="Q26" s="190">
        <v>6128.22</v>
      </c>
      <c r="R26" s="190">
        <v>6128.22</v>
      </c>
      <c r="S26" s="266">
        <f t="shared" si="4"/>
        <v>36914.65</v>
      </c>
      <c r="T26" s="31"/>
      <c r="U26" s="1"/>
      <c r="V26" s="1"/>
      <c r="W26" s="1"/>
      <c r="X26" s="1"/>
      <c r="Y26" s="1"/>
    </row>
    <row r="27" spans="1:25" ht="16.5" thickBot="1">
      <c r="A27" s="263"/>
      <c r="B27" s="264" t="s">
        <v>20</v>
      </c>
      <c r="C27" s="265">
        <f t="shared" si="0"/>
        <v>3307116.5299999993</v>
      </c>
      <c r="D27" s="265">
        <f>SUM(D13:D25)</f>
        <v>227581.69</v>
      </c>
      <c r="E27" s="265">
        <f>SUM(E13:E25)</f>
        <v>259952.17</v>
      </c>
      <c r="F27" s="265">
        <f>SUM(F13:F25)</f>
        <v>242159.23</v>
      </c>
      <c r="G27" s="312">
        <f t="shared" si="1"/>
        <v>729693.09</v>
      </c>
      <c r="H27" s="265">
        <f>SUM(H13:H25)</f>
        <v>290695.51999999996</v>
      </c>
      <c r="I27" s="265">
        <f>SUM(I13:I25)</f>
        <v>256689.08999999997</v>
      </c>
      <c r="J27" s="265">
        <f>SUM(J13:J26)</f>
        <v>381958.83</v>
      </c>
      <c r="K27" s="312">
        <f t="shared" si="2"/>
        <v>929343.44</v>
      </c>
      <c r="L27" s="265">
        <f>SUM(L13:L26)</f>
        <v>366480</v>
      </c>
      <c r="M27" s="265">
        <f>SUM(M13:M26)</f>
        <v>366479.99999999994</v>
      </c>
      <c r="N27" s="265">
        <f>SUM(N13:N26)</f>
        <v>366479.99999999994</v>
      </c>
      <c r="O27" s="312">
        <f t="shared" si="3"/>
        <v>1099440</v>
      </c>
      <c r="P27" s="265">
        <f>SUM(P13:P26)</f>
        <v>366479.99999999994</v>
      </c>
      <c r="Q27" s="265">
        <f>SUM(Q13:Q26)</f>
        <v>91080</v>
      </c>
      <c r="R27" s="265">
        <f>SUM(R13:R26)</f>
        <v>91080</v>
      </c>
      <c r="S27" s="313">
        <f t="shared" si="4"/>
        <v>548640</v>
      </c>
      <c r="T27" s="31"/>
      <c r="U27" s="31"/>
      <c r="V27" s="31"/>
      <c r="W27" s="31"/>
      <c r="X27" s="31"/>
      <c r="Y27" s="31"/>
    </row>
    <row r="28" spans="1:20" s="3" customFormat="1" ht="15.75">
      <c r="A28" s="30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4"/>
      <c r="Q28" s="4"/>
      <c r="R28" s="4"/>
      <c r="S28" s="4"/>
      <c r="T28" s="31"/>
    </row>
    <row r="29" spans="3:20" ht="15">
      <c r="C29" s="1"/>
      <c r="F29" s="1"/>
      <c r="G29" s="7"/>
      <c r="H29" s="7"/>
      <c r="I29" s="25"/>
      <c r="J29" s="25">
        <f>J27-363724.5</f>
        <v>18234.330000000016</v>
      </c>
      <c r="K29" s="1"/>
      <c r="L29" s="1">
        <f>384714.33-L27</f>
        <v>18234.330000000016</v>
      </c>
      <c r="M29" s="1"/>
      <c r="N29" s="1"/>
      <c r="O29" s="1"/>
      <c r="T29" s="31"/>
    </row>
    <row r="30" spans="1:20" ht="16.5" thickBot="1">
      <c r="A30" s="20" t="s">
        <v>21</v>
      </c>
      <c r="B30" s="26"/>
      <c r="C30" s="3"/>
      <c r="D30" s="16"/>
      <c r="E30" s="16"/>
      <c r="F30" s="16"/>
      <c r="G30" s="27"/>
      <c r="H30" s="27"/>
      <c r="I30" s="28"/>
      <c r="J30" s="13"/>
      <c r="K30" s="13"/>
      <c r="L30" s="15"/>
      <c r="M30" s="15"/>
      <c r="N30" s="15"/>
      <c r="O30" s="13"/>
      <c r="T30" s="31"/>
    </row>
    <row r="31" spans="1:20" ht="12.75" customHeight="1" thickBot="1">
      <c r="A31" s="29" t="s">
        <v>3</v>
      </c>
      <c r="B31" s="343" t="s">
        <v>1</v>
      </c>
      <c r="C31" s="355" t="s">
        <v>98</v>
      </c>
      <c r="D31" s="173"/>
      <c r="E31" s="192"/>
      <c r="F31" s="175"/>
      <c r="G31" s="174"/>
      <c r="H31" s="172"/>
      <c r="I31" s="172"/>
      <c r="J31" s="172"/>
      <c r="K31" s="176"/>
      <c r="L31" s="349" t="s">
        <v>99</v>
      </c>
      <c r="M31" s="172"/>
      <c r="N31" s="172"/>
      <c r="O31" s="176"/>
      <c r="P31" s="172"/>
      <c r="Q31" s="175"/>
      <c r="R31" s="175"/>
      <c r="S31" s="193"/>
      <c r="T31" s="31"/>
    </row>
    <row r="32" spans="1:20" ht="15">
      <c r="A32" s="14"/>
      <c r="B32" s="344"/>
      <c r="C32" s="356"/>
      <c r="D32" s="194" t="s">
        <v>85</v>
      </c>
      <c r="E32" s="195" t="s">
        <v>86</v>
      </c>
      <c r="F32" s="196" t="s">
        <v>87</v>
      </c>
      <c r="G32" s="197"/>
      <c r="H32" s="198" t="s">
        <v>89</v>
      </c>
      <c r="I32" s="181" t="s">
        <v>90</v>
      </c>
      <c r="J32" s="178" t="s">
        <v>91</v>
      </c>
      <c r="K32" s="199"/>
      <c r="L32" s="350"/>
      <c r="M32" s="178" t="s">
        <v>92</v>
      </c>
      <c r="N32" s="178" t="s">
        <v>93</v>
      </c>
      <c r="O32" s="199" t="s">
        <v>100</v>
      </c>
      <c r="P32" s="178" t="s">
        <v>94</v>
      </c>
      <c r="Q32" s="181" t="s">
        <v>95</v>
      </c>
      <c r="R32" s="181" t="s">
        <v>96</v>
      </c>
      <c r="S32" s="177" t="s">
        <v>84</v>
      </c>
      <c r="T32" s="31"/>
    </row>
    <row r="33" spans="1:20" ht="51.75" customHeight="1" thickBot="1">
      <c r="A33" s="14"/>
      <c r="B33" s="345"/>
      <c r="C33" s="356"/>
      <c r="D33" s="185">
        <v>2014</v>
      </c>
      <c r="E33" s="218">
        <v>2014</v>
      </c>
      <c r="F33" s="187">
        <v>2014</v>
      </c>
      <c r="G33" s="219" t="s">
        <v>88</v>
      </c>
      <c r="H33" s="184">
        <v>2014</v>
      </c>
      <c r="I33" s="187">
        <v>2014</v>
      </c>
      <c r="J33" s="184">
        <v>2014</v>
      </c>
      <c r="K33" s="188" t="s">
        <v>101</v>
      </c>
      <c r="L33" s="351"/>
      <c r="M33" s="184">
        <v>2014</v>
      </c>
      <c r="N33" s="184">
        <v>2014</v>
      </c>
      <c r="O33" s="188">
        <v>2014</v>
      </c>
      <c r="P33" s="184">
        <v>2014</v>
      </c>
      <c r="Q33" s="187">
        <v>2014</v>
      </c>
      <c r="R33" s="187">
        <v>2014</v>
      </c>
      <c r="S33" s="220">
        <v>2014</v>
      </c>
      <c r="T33" s="31"/>
    </row>
    <row r="34" spans="1:20" ht="40.5" customHeight="1">
      <c r="A34" s="260">
        <v>0</v>
      </c>
      <c r="B34" s="261">
        <v>1</v>
      </c>
      <c r="C34" s="262" t="s">
        <v>102</v>
      </c>
      <c r="D34" s="200">
        <v>3</v>
      </c>
      <c r="E34" s="200">
        <v>4</v>
      </c>
      <c r="F34" s="200">
        <v>5</v>
      </c>
      <c r="G34" s="201"/>
      <c r="H34" s="200">
        <v>6</v>
      </c>
      <c r="I34" s="200">
        <v>7</v>
      </c>
      <c r="J34" s="200">
        <v>8</v>
      </c>
      <c r="K34" s="201"/>
      <c r="L34" s="202">
        <v>9</v>
      </c>
      <c r="M34" s="200">
        <v>10</v>
      </c>
      <c r="N34" s="200">
        <v>11</v>
      </c>
      <c r="O34" s="201"/>
      <c r="P34" s="200">
        <v>12</v>
      </c>
      <c r="Q34" s="203">
        <v>13</v>
      </c>
      <c r="R34" s="314">
        <v>14</v>
      </c>
      <c r="S34" s="193"/>
      <c r="T34" s="31"/>
    </row>
    <row r="35" spans="1:26" ht="15.75">
      <c r="A35" s="267">
        <v>1</v>
      </c>
      <c r="B35" s="315" t="s">
        <v>22</v>
      </c>
      <c r="C35" s="316">
        <f aca="true" t="shared" si="5" ref="C35:C55">G35+K35+O35+S35</f>
        <v>27599.840000000004</v>
      </c>
      <c r="D35" s="204">
        <v>1683.75</v>
      </c>
      <c r="E35" s="204">
        <v>1712.5</v>
      </c>
      <c r="F35" s="204">
        <v>1706.25</v>
      </c>
      <c r="G35" s="225">
        <f>SUM(D35:F35)</f>
        <v>5102.5</v>
      </c>
      <c r="H35" s="204">
        <v>1357.5</v>
      </c>
      <c r="I35" s="204">
        <v>1781.25</v>
      </c>
      <c r="J35" s="204">
        <v>2545.95</v>
      </c>
      <c r="K35" s="225">
        <f>SUM(H35:J35)</f>
        <v>5684.7</v>
      </c>
      <c r="L35" s="204">
        <v>3738.59</v>
      </c>
      <c r="M35" s="204">
        <v>3738.59</v>
      </c>
      <c r="N35" s="204">
        <v>3738.59</v>
      </c>
      <c r="O35" s="225">
        <f aca="true" t="shared" si="6" ref="O35:O53">SUM(L35:N35)</f>
        <v>11215.77</v>
      </c>
      <c r="P35" s="204">
        <v>3738.59</v>
      </c>
      <c r="Q35" s="204">
        <v>929.14</v>
      </c>
      <c r="R35" s="204">
        <v>929.14</v>
      </c>
      <c r="S35" s="225">
        <f aca="true" t="shared" si="7" ref="S35:S53">SUM(P35:R35)</f>
        <v>5596.870000000001</v>
      </c>
      <c r="T35" s="31"/>
      <c r="U35" s="1"/>
      <c r="V35" s="1"/>
      <c r="W35" s="1"/>
      <c r="X35" s="1"/>
      <c r="Y35" s="1"/>
      <c r="Z35" s="1"/>
    </row>
    <row r="36" spans="1:26" ht="15.75">
      <c r="A36" s="317">
        <v>2</v>
      </c>
      <c r="B36" s="318" t="s">
        <v>23</v>
      </c>
      <c r="C36" s="316">
        <f t="shared" si="5"/>
        <v>36048.65</v>
      </c>
      <c r="D36" s="204">
        <v>1598.28</v>
      </c>
      <c r="E36" s="204">
        <v>2562.03</v>
      </c>
      <c r="F36" s="204">
        <v>2699.92</v>
      </c>
      <c r="G36" s="225">
        <f>SUM(D36:F36)</f>
        <v>6860.2300000000005</v>
      </c>
      <c r="H36" s="204">
        <v>1492.03</v>
      </c>
      <c r="I36" s="204">
        <v>1750.66</v>
      </c>
      <c r="J36" s="204">
        <v>3813.85</v>
      </c>
      <c r="K36" s="225">
        <f>SUM(H36:J36)</f>
        <v>7056.54</v>
      </c>
      <c r="L36" s="204">
        <v>4921.42</v>
      </c>
      <c r="M36" s="204">
        <v>4921.42</v>
      </c>
      <c r="N36" s="204">
        <v>4921.42</v>
      </c>
      <c r="O36" s="225">
        <f t="shared" si="6"/>
        <v>14764.26</v>
      </c>
      <c r="P36" s="204">
        <v>4921.42</v>
      </c>
      <c r="Q36" s="204">
        <v>1223.1</v>
      </c>
      <c r="R36" s="204">
        <v>1223.1</v>
      </c>
      <c r="S36" s="225">
        <f t="shared" si="7"/>
        <v>7367.620000000001</v>
      </c>
      <c r="T36" s="31"/>
      <c r="U36" s="1"/>
      <c r="V36" s="1"/>
      <c r="W36" s="1"/>
      <c r="X36" s="1"/>
      <c r="Y36" s="1"/>
      <c r="Z36" s="1"/>
    </row>
    <row r="37" spans="1:26" ht="15.75">
      <c r="A37" s="317">
        <v>5</v>
      </c>
      <c r="B37" s="319" t="s">
        <v>24</v>
      </c>
      <c r="C37" s="316">
        <f t="shared" si="5"/>
        <v>6624.619999999999</v>
      </c>
      <c r="D37" s="204">
        <v>964.28</v>
      </c>
      <c r="E37" s="204">
        <v>1042.84</v>
      </c>
      <c r="F37" s="204">
        <v>1027.36</v>
      </c>
      <c r="G37" s="225">
        <f>SUM(D37:F37)</f>
        <v>3034.4799999999996</v>
      </c>
      <c r="H37" s="204">
        <v>1194.02</v>
      </c>
      <c r="I37" s="204">
        <v>1014.26</v>
      </c>
      <c r="J37" s="204">
        <v>1381.86</v>
      </c>
      <c r="K37" s="225">
        <f>SUM(H37:J37)</f>
        <v>3590.1399999999994</v>
      </c>
      <c r="L37" s="204">
        <v>0</v>
      </c>
      <c r="M37" s="204">
        <v>0</v>
      </c>
      <c r="N37" s="204">
        <v>0</v>
      </c>
      <c r="O37" s="225">
        <f t="shared" si="6"/>
        <v>0</v>
      </c>
      <c r="P37" s="204">
        <v>0</v>
      </c>
      <c r="Q37" s="204">
        <v>0</v>
      </c>
      <c r="R37" s="204">
        <v>0</v>
      </c>
      <c r="S37" s="225">
        <f t="shared" si="7"/>
        <v>0</v>
      </c>
      <c r="T37" s="31"/>
      <c r="U37" s="1"/>
      <c r="V37" s="1"/>
      <c r="W37" s="1"/>
      <c r="X37" s="1"/>
      <c r="Y37" s="1"/>
      <c r="Z37" s="1"/>
    </row>
    <row r="38" spans="1:26" ht="15.75">
      <c r="A38" s="317">
        <v>6</v>
      </c>
      <c r="B38" s="319" t="s">
        <v>29</v>
      </c>
      <c r="C38" s="316">
        <f t="shared" si="5"/>
        <v>7262.080000000001</v>
      </c>
      <c r="D38" s="204">
        <v>1067.38</v>
      </c>
      <c r="E38" s="204">
        <v>1159.76</v>
      </c>
      <c r="F38" s="204">
        <v>1134.76</v>
      </c>
      <c r="G38" s="225">
        <f>SUM(D38:F38)</f>
        <v>3361.9000000000005</v>
      </c>
      <c r="H38" s="204">
        <v>1300</v>
      </c>
      <c r="I38" s="204">
        <v>1092.38</v>
      </c>
      <c r="J38" s="204">
        <v>1507.8</v>
      </c>
      <c r="K38" s="225">
        <f>SUM(H38:J38)</f>
        <v>3900.1800000000003</v>
      </c>
      <c r="L38" s="204">
        <v>0</v>
      </c>
      <c r="M38" s="204">
        <v>0</v>
      </c>
      <c r="N38" s="204">
        <v>0</v>
      </c>
      <c r="O38" s="225">
        <f t="shared" si="6"/>
        <v>0</v>
      </c>
      <c r="P38" s="204">
        <v>0</v>
      </c>
      <c r="Q38" s="204">
        <v>0</v>
      </c>
      <c r="R38" s="204">
        <v>0</v>
      </c>
      <c r="S38" s="225">
        <f t="shared" si="7"/>
        <v>0</v>
      </c>
      <c r="T38" s="31"/>
      <c r="U38" s="1"/>
      <c r="V38" s="1"/>
      <c r="W38" s="1"/>
      <c r="X38" s="1"/>
      <c r="Y38" s="1"/>
      <c r="Z38" s="1"/>
    </row>
    <row r="39" spans="1:26" ht="15.75">
      <c r="A39" s="317">
        <v>7</v>
      </c>
      <c r="B39" s="319" t="s">
        <v>31</v>
      </c>
      <c r="C39" s="316">
        <f t="shared" si="5"/>
        <v>16553.91</v>
      </c>
      <c r="D39" s="204">
        <v>1517.23</v>
      </c>
      <c r="E39" s="204">
        <v>1647.57</v>
      </c>
      <c r="F39" s="204">
        <v>1611.01</v>
      </c>
      <c r="G39" s="225">
        <f>SUM(D39:F39)</f>
        <v>4775.81</v>
      </c>
      <c r="H39" s="204">
        <v>1862.85</v>
      </c>
      <c r="I39" s="204">
        <v>1590.28</v>
      </c>
      <c r="J39" s="204">
        <v>2150.83</v>
      </c>
      <c r="K39" s="225">
        <f>SUM(H39:J39)</f>
        <v>5603.96</v>
      </c>
      <c r="L39" s="204">
        <v>1372.93</v>
      </c>
      <c r="M39" s="204">
        <v>1372.93</v>
      </c>
      <c r="N39" s="204">
        <v>1372.93</v>
      </c>
      <c r="O39" s="225">
        <f t="shared" si="6"/>
        <v>4118.79</v>
      </c>
      <c r="P39" s="204">
        <v>1372.93</v>
      </c>
      <c r="Q39" s="204">
        <v>341.21</v>
      </c>
      <c r="R39" s="204">
        <v>341.21</v>
      </c>
      <c r="S39" s="225">
        <f t="shared" si="7"/>
        <v>2055.35</v>
      </c>
      <c r="T39" s="31"/>
      <c r="U39" s="1"/>
      <c r="V39" s="1"/>
      <c r="W39" s="1"/>
      <c r="X39" s="1"/>
      <c r="Y39" s="1"/>
      <c r="Z39" s="1"/>
    </row>
    <row r="40" spans="1:26" ht="15.75">
      <c r="A40" s="317">
        <v>8</v>
      </c>
      <c r="B40" s="319" t="s">
        <v>152</v>
      </c>
      <c r="C40" s="316">
        <f t="shared" si="5"/>
        <v>15387.83</v>
      </c>
      <c r="D40" s="204"/>
      <c r="E40" s="204"/>
      <c r="F40" s="204"/>
      <c r="G40" s="225"/>
      <c r="H40" s="204"/>
      <c r="I40" s="204"/>
      <c r="J40" s="204"/>
      <c r="K40" s="225"/>
      <c r="L40" s="204">
        <v>3421.76</v>
      </c>
      <c r="M40" s="204">
        <v>3421.76</v>
      </c>
      <c r="N40" s="204">
        <v>3421.76</v>
      </c>
      <c r="O40" s="225">
        <f t="shared" si="6"/>
        <v>10265.28</v>
      </c>
      <c r="P40" s="204">
        <v>3421.75</v>
      </c>
      <c r="Q40" s="204">
        <v>850.4</v>
      </c>
      <c r="R40" s="204">
        <v>850.4</v>
      </c>
      <c r="S40" s="225">
        <f t="shared" si="7"/>
        <v>5122.549999999999</v>
      </c>
      <c r="T40" s="31"/>
      <c r="U40" s="1"/>
      <c r="V40" s="1"/>
      <c r="W40" s="1"/>
      <c r="X40" s="1"/>
      <c r="Y40" s="1"/>
      <c r="Z40" s="1"/>
    </row>
    <row r="41" spans="1:26" ht="15.75">
      <c r="A41" s="317"/>
      <c r="B41" s="320" t="s">
        <v>10</v>
      </c>
      <c r="C41" s="316">
        <f t="shared" si="5"/>
        <v>109476.93000000001</v>
      </c>
      <c r="D41" s="321">
        <f aca="true" t="shared" si="8" ref="D41:J41">SUM(D35:D40)</f>
        <v>6830.92</v>
      </c>
      <c r="E41" s="321">
        <f t="shared" si="8"/>
        <v>8124.700000000001</v>
      </c>
      <c r="F41" s="321">
        <f t="shared" si="8"/>
        <v>8179.3</v>
      </c>
      <c r="G41" s="321">
        <f t="shared" si="8"/>
        <v>23134.920000000002</v>
      </c>
      <c r="H41" s="321">
        <f t="shared" si="8"/>
        <v>7206.4</v>
      </c>
      <c r="I41" s="321">
        <f t="shared" si="8"/>
        <v>7228.83</v>
      </c>
      <c r="J41" s="321">
        <f t="shared" si="8"/>
        <v>11400.289999999999</v>
      </c>
      <c r="K41" s="225">
        <f aca="true" t="shared" si="9" ref="K41:K53">SUM(H41:J41)</f>
        <v>25835.519999999997</v>
      </c>
      <c r="L41" s="321">
        <f>SUM(L35:L40)</f>
        <v>13454.7</v>
      </c>
      <c r="M41" s="321">
        <f>SUM(M35:M40)</f>
        <v>13454.7</v>
      </c>
      <c r="N41" s="321">
        <f>SUM(N35:N40)</f>
        <v>13454.7</v>
      </c>
      <c r="O41" s="225">
        <f t="shared" si="6"/>
        <v>40364.100000000006</v>
      </c>
      <c r="P41" s="321">
        <f>SUM(P35:P40)</f>
        <v>13454.69</v>
      </c>
      <c r="Q41" s="321">
        <f>SUM(Q35:Q40)</f>
        <v>3343.85</v>
      </c>
      <c r="R41" s="321">
        <f>SUM(R35:R40)</f>
        <v>3343.85</v>
      </c>
      <c r="S41" s="321">
        <f t="shared" si="7"/>
        <v>20142.39</v>
      </c>
      <c r="T41" s="31"/>
      <c r="U41" s="31"/>
      <c r="V41" s="31"/>
      <c r="W41" s="31"/>
      <c r="X41" s="31"/>
      <c r="Y41" s="31"/>
      <c r="Z41" s="1"/>
    </row>
    <row r="42" spans="1:26" ht="31.5" customHeight="1">
      <c r="A42" s="317">
        <v>1</v>
      </c>
      <c r="B42" s="322" t="s">
        <v>26</v>
      </c>
      <c r="C42" s="316">
        <f t="shared" si="5"/>
        <v>353670.9</v>
      </c>
      <c r="D42" s="204">
        <v>26029.2</v>
      </c>
      <c r="E42" s="204">
        <v>28235.24</v>
      </c>
      <c r="F42" s="204">
        <v>27689.72</v>
      </c>
      <c r="G42" s="225">
        <f aca="true" t="shared" si="10" ref="G42:G53">SUM(D42:F42)</f>
        <v>81954.16</v>
      </c>
      <c r="H42" s="204">
        <v>32054.86</v>
      </c>
      <c r="I42" s="204">
        <v>30760.01</v>
      </c>
      <c r="J42" s="204">
        <v>38780.97</v>
      </c>
      <c r="K42" s="225">
        <f t="shared" si="9"/>
        <v>101595.84</v>
      </c>
      <c r="L42" s="204">
        <v>37829.42</v>
      </c>
      <c r="M42" s="204">
        <v>37829.42</v>
      </c>
      <c r="N42" s="204">
        <v>37829.42</v>
      </c>
      <c r="O42" s="225">
        <f t="shared" si="6"/>
        <v>113488.26</v>
      </c>
      <c r="P42" s="204">
        <v>37829.42</v>
      </c>
      <c r="Q42" s="204">
        <v>9401.61</v>
      </c>
      <c r="R42" s="204">
        <v>9401.61</v>
      </c>
      <c r="S42" s="225">
        <f t="shared" si="7"/>
        <v>56632.64</v>
      </c>
      <c r="T42" s="31"/>
      <c r="U42" s="1"/>
      <c r="V42" s="1"/>
      <c r="W42" s="1"/>
      <c r="X42" s="1"/>
      <c r="Y42" s="1"/>
      <c r="Z42" s="1"/>
    </row>
    <row r="43" spans="1:26" ht="15.75">
      <c r="A43" s="317">
        <v>2</v>
      </c>
      <c r="B43" s="315" t="s">
        <v>25</v>
      </c>
      <c r="C43" s="316">
        <f t="shared" si="5"/>
        <v>29942</v>
      </c>
      <c r="D43" s="323">
        <v>1150</v>
      </c>
      <c r="E43" s="204">
        <v>1750</v>
      </c>
      <c r="F43" s="204">
        <v>1975</v>
      </c>
      <c r="G43" s="225">
        <f t="shared" si="10"/>
        <v>4875</v>
      </c>
      <c r="H43" s="204">
        <v>1750</v>
      </c>
      <c r="I43" s="204">
        <v>1975</v>
      </c>
      <c r="J43" s="204">
        <v>3769.5</v>
      </c>
      <c r="K43" s="225">
        <f t="shared" si="9"/>
        <v>7494.5</v>
      </c>
      <c r="L43" s="204">
        <v>3907.56</v>
      </c>
      <c r="M43" s="204">
        <v>3907.56</v>
      </c>
      <c r="N43" s="204">
        <v>3907.56</v>
      </c>
      <c r="O43" s="225">
        <f t="shared" si="6"/>
        <v>11722.68</v>
      </c>
      <c r="P43" s="204">
        <v>3907.56</v>
      </c>
      <c r="Q43" s="204">
        <v>971.13</v>
      </c>
      <c r="R43" s="204">
        <v>971.13</v>
      </c>
      <c r="S43" s="225">
        <f t="shared" si="7"/>
        <v>5849.82</v>
      </c>
      <c r="T43" s="31"/>
      <c r="U43" s="1"/>
      <c r="V43" s="1"/>
      <c r="W43" s="1"/>
      <c r="X43" s="1"/>
      <c r="Y43" s="1"/>
      <c r="Z43" s="1"/>
    </row>
    <row r="44" spans="1:26" ht="48.75" customHeight="1">
      <c r="A44" s="317">
        <v>4</v>
      </c>
      <c r="B44" s="322" t="s">
        <v>27</v>
      </c>
      <c r="C44" s="316">
        <f t="shared" si="5"/>
        <v>144860.44</v>
      </c>
      <c r="D44" s="204">
        <v>10330.74</v>
      </c>
      <c r="E44" s="204">
        <v>11226.83</v>
      </c>
      <c r="F44" s="204">
        <v>11006.61</v>
      </c>
      <c r="G44" s="225">
        <f t="shared" si="10"/>
        <v>32564.18</v>
      </c>
      <c r="H44" s="204">
        <v>12742.19</v>
      </c>
      <c r="I44" s="204">
        <v>12230.72</v>
      </c>
      <c r="J44" s="204">
        <v>15418.53</v>
      </c>
      <c r="K44" s="225">
        <f t="shared" si="9"/>
        <v>40391.44</v>
      </c>
      <c r="L44" s="204">
        <v>15989.32</v>
      </c>
      <c r="M44" s="204">
        <v>15989.32</v>
      </c>
      <c r="N44" s="204">
        <v>15989.32</v>
      </c>
      <c r="O44" s="225">
        <f t="shared" si="6"/>
        <v>47967.96</v>
      </c>
      <c r="P44" s="204">
        <v>15989.32</v>
      </c>
      <c r="Q44" s="204">
        <v>3973.77</v>
      </c>
      <c r="R44" s="204">
        <v>3973.77</v>
      </c>
      <c r="S44" s="225">
        <f t="shared" si="7"/>
        <v>23936.86</v>
      </c>
      <c r="T44" s="31"/>
      <c r="U44" s="1"/>
      <c r="V44" s="1"/>
      <c r="W44" s="1"/>
      <c r="X44" s="1"/>
      <c r="Y44" s="1"/>
      <c r="Z44" s="1"/>
    </row>
    <row r="45" spans="1:26" ht="26.25">
      <c r="A45" s="317">
        <v>5</v>
      </c>
      <c r="B45" s="322" t="s">
        <v>32</v>
      </c>
      <c r="C45" s="316">
        <f t="shared" si="5"/>
        <v>42627.34</v>
      </c>
      <c r="D45" s="204">
        <v>5719.59</v>
      </c>
      <c r="E45" s="204">
        <v>5394.07</v>
      </c>
      <c r="F45" s="204">
        <v>7310.51</v>
      </c>
      <c r="G45" s="225">
        <f t="shared" si="10"/>
        <v>18424.17</v>
      </c>
      <c r="H45" s="204">
        <v>5530.02</v>
      </c>
      <c r="I45" s="204">
        <v>7408.98</v>
      </c>
      <c r="J45" s="204">
        <v>11264.17</v>
      </c>
      <c r="K45" s="225">
        <f t="shared" si="9"/>
        <v>24203.17</v>
      </c>
      <c r="L45" s="204">
        <v>0</v>
      </c>
      <c r="M45" s="204">
        <v>0</v>
      </c>
      <c r="N45" s="204">
        <v>0</v>
      </c>
      <c r="O45" s="225">
        <f t="shared" si="6"/>
        <v>0</v>
      </c>
      <c r="P45" s="204">
        <v>0</v>
      </c>
      <c r="Q45" s="204">
        <v>0</v>
      </c>
      <c r="R45" s="204">
        <v>0</v>
      </c>
      <c r="S45" s="225">
        <f t="shared" si="7"/>
        <v>0</v>
      </c>
      <c r="T45" s="31"/>
      <c r="U45" s="1"/>
      <c r="V45" s="1"/>
      <c r="W45" s="1"/>
      <c r="X45" s="1"/>
      <c r="Y45" s="1"/>
      <c r="Z45" s="1"/>
    </row>
    <row r="46" spans="1:26" ht="15.75">
      <c r="A46" s="317">
        <v>6</v>
      </c>
      <c r="B46" s="322" t="s">
        <v>33</v>
      </c>
      <c r="C46" s="316">
        <f t="shared" si="5"/>
        <v>124727.45</v>
      </c>
      <c r="D46" s="204">
        <v>8360.39</v>
      </c>
      <c r="E46" s="204">
        <v>8929.06</v>
      </c>
      <c r="F46" s="204">
        <v>8846.13</v>
      </c>
      <c r="G46" s="225">
        <f t="shared" si="10"/>
        <v>26135.579999999994</v>
      </c>
      <c r="H46" s="204">
        <v>10189.66</v>
      </c>
      <c r="I46" s="204">
        <v>9730.02</v>
      </c>
      <c r="J46" s="204">
        <v>12371.59</v>
      </c>
      <c r="K46" s="225">
        <f t="shared" si="9"/>
        <v>32291.27</v>
      </c>
      <c r="L46" s="204">
        <v>14743.12</v>
      </c>
      <c r="M46" s="204">
        <v>14743.12</v>
      </c>
      <c r="N46" s="204">
        <v>14743.12</v>
      </c>
      <c r="O46" s="225">
        <f t="shared" si="6"/>
        <v>44229.36</v>
      </c>
      <c r="P46" s="204">
        <v>14743.12</v>
      </c>
      <c r="Q46" s="204">
        <v>3664.06</v>
      </c>
      <c r="R46" s="204">
        <v>3664.06</v>
      </c>
      <c r="S46" s="225">
        <f t="shared" si="7"/>
        <v>22071.24</v>
      </c>
      <c r="T46" s="31"/>
      <c r="U46" s="1"/>
      <c r="V46" s="1"/>
      <c r="W46" s="1"/>
      <c r="X46" s="1"/>
      <c r="Y46" s="1"/>
      <c r="Z46" s="1"/>
    </row>
    <row r="47" spans="1:26" ht="15.75">
      <c r="A47" s="317">
        <v>7</v>
      </c>
      <c r="B47" s="322" t="s">
        <v>34</v>
      </c>
      <c r="C47" s="316">
        <f t="shared" si="5"/>
        <v>185590.48</v>
      </c>
      <c r="D47" s="204">
        <v>13085.81</v>
      </c>
      <c r="E47" s="204">
        <v>14194.44</v>
      </c>
      <c r="F47" s="204">
        <v>13909.43</v>
      </c>
      <c r="G47" s="225">
        <f t="shared" si="10"/>
        <v>41189.68</v>
      </c>
      <c r="H47" s="204">
        <v>16115.17</v>
      </c>
      <c r="I47" s="204">
        <v>15465.46</v>
      </c>
      <c r="J47" s="204">
        <v>19495.89</v>
      </c>
      <c r="K47" s="225">
        <f t="shared" si="9"/>
        <v>51076.52</v>
      </c>
      <c r="L47" s="204">
        <v>20752.32</v>
      </c>
      <c r="M47" s="204">
        <v>20752.32</v>
      </c>
      <c r="N47" s="204">
        <v>20752.32</v>
      </c>
      <c r="O47" s="225">
        <f t="shared" si="6"/>
        <v>62256.96</v>
      </c>
      <c r="P47" s="204">
        <v>20752.32</v>
      </c>
      <c r="Q47" s="204">
        <v>5157.5</v>
      </c>
      <c r="R47" s="204">
        <v>5157.5</v>
      </c>
      <c r="S47" s="225">
        <f t="shared" si="7"/>
        <v>31067.32</v>
      </c>
      <c r="T47" s="31"/>
      <c r="U47" s="1"/>
      <c r="V47" s="1"/>
      <c r="W47" s="1"/>
      <c r="X47" s="1"/>
      <c r="Y47" s="1"/>
      <c r="Z47" s="1"/>
    </row>
    <row r="48" spans="1:26" ht="15.75">
      <c r="A48" s="317">
        <v>8</v>
      </c>
      <c r="B48" s="322" t="s">
        <v>35</v>
      </c>
      <c r="C48" s="316">
        <f t="shared" si="5"/>
        <v>72818.39</v>
      </c>
      <c r="D48" s="204">
        <v>4640.82</v>
      </c>
      <c r="E48" s="204">
        <v>5063.77</v>
      </c>
      <c r="F48" s="204">
        <v>4962.47</v>
      </c>
      <c r="G48" s="225">
        <f t="shared" si="10"/>
        <v>14667.060000000001</v>
      </c>
      <c r="H48" s="204">
        <v>5733.59</v>
      </c>
      <c r="I48" s="204">
        <v>4895.21</v>
      </c>
      <c r="J48" s="204">
        <v>6583.33</v>
      </c>
      <c r="K48" s="225">
        <f t="shared" si="9"/>
        <v>17212.129999999997</v>
      </c>
      <c r="L48" s="204">
        <v>9103.56</v>
      </c>
      <c r="M48" s="204">
        <v>9103.56</v>
      </c>
      <c r="N48" s="204">
        <v>9103.56</v>
      </c>
      <c r="O48" s="225">
        <f t="shared" si="6"/>
        <v>27310.68</v>
      </c>
      <c r="P48" s="204">
        <v>9103.56</v>
      </c>
      <c r="Q48" s="204">
        <v>2262.48</v>
      </c>
      <c r="R48" s="204">
        <v>2262.48</v>
      </c>
      <c r="S48" s="225">
        <f t="shared" si="7"/>
        <v>13628.519999999999</v>
      </c>
      <c r="T48" s="31"/>
      <c r="U48" s="1"/>
      <c r="V48" s="1"/>
      <c r="W48" s="1"/>
      <c r="X48" s="1"/>
      <c r="Y48" s="1"/>
      <c r="Z48" s="1"/>
    </row>
    <row r="49" spans="1:26" ht="26.25">
      <c r="A49" s="317">
        <v>9</v>
      </c>
      <c r="B49" s="324" t="s">
        <v>149</v>
      </c>
      <c r="C49" s="316">
        <f t="shared" si="5"/>
        <v>37159.89</v>
      </c>
      <c r="D49" s="204">
        <v>0</v>
      </c>
      <c r="E49" s="204">
        <v>0</v>
      </c>
      <c r="F49" s="204">
        <v>0</v>
      </c>
      <c r="G49" s="225">
        <f t="shared" si="10"/>
        <v>0</v>
      </c>
      <c r="H49" s="204">
        <v>0</v>
      </c>
      <c r="I49" s="204">
        <v>0</v>
      </c>
      <c r="J49" s="204">
        <v>3059.73</v>
      </c>
      <c r="K49" s="225">
        <f t="shared" si="9"/>
        <v>3059.73</v>
      </c>
      <c r="L49" s="204">
        <v>7582.78</v>
      </c>
      <c r="M49" s="204">
        <v>7582.78</v>
      </c>
      <c r="N49" s="204">
        <v>7582.78</v>
      </c>
      <c r="O49" s="225">
        <f t="shared" si="6"/>
        <v>22748.34</v>
      </c>
      <c r="P49" s="204">
        <v>7582.78</v>
      </c>
      <c r="Q49" s="204">
        <v>1884.52</v>
      </c>
      <c r="R49" s="204">
        <v>1884.52</v>
      </c>
      <c r="S49" s="225">
        <f t="shared" si="7"/>
        <v>11351.82</v>
      </c>
      <c r="T49" s="31"/>
      <c r="U49" s="1"/>
      <c r="V49" s="1"/>
      <c r="W49" s="1"/>
      <c r="X49" s="1"/>
      <c r="Y49" s="1"/>
      <c r="Z49" s="1"/>
    </row>
    <row r="50" spans="1:26" ht="26.25">
      <c r="A50" s="317">
        <v>10</v>
      </c>
      <c r="B50" s="326" t="s">
        <v>153</v>
      </c>
      <c r="C50" s="316">
        <f t="shared" si="5"/>
        <v>72336.79</v>
      </c>
      <c r="D50" s="204">
        <v>0</v>
      </c>
      <c r="E50" s="204">
        <v>0</v>
      </c>
      <c r="F50" s="204">
        <v>0</v>
      </c>
      <c r="G50" s="225">
        <f t="shared" si="10"/>
        <v>0</v>
      </c>
      <c r="H50" s="204">
        <v>0</v>
      </c>
      <c r="I50" s="204">
        <v>0</v>
      </c>
      <c r="J50" s="204">
        <v>9075.74</v>
      </c>
      <c r="K50" s="225">
        <f t="shared" si="9"/>
        <v>9075.74</v>
      </c>
      <c r="L50" s="204">
        <v>14067.22</v>
      </c>
      <c r="M50" s="204">
        <v>14067.22</v>
      </c>
      <c r="N50" s="204">
        <v>14067.22</v>
      </c>
      <c r="O50" s="225">
        <f t="shared" si="6"/>
        <v>42201.659999999996</v>
      </c>
      <c r="P50" s="204">
        <v>14067.23</v>
      </c>
      <c r="Q50" s="204">
        <v>3496.08</v>
      </c>
      <c r="R50" s="204">
        <v>3496.08</v>
      </c>
      <c r="S50" s="225">
        <f t="shared" si="7"/>
        <v>21059.39</v>
      </c>
      <c r="T50" s="31"/>
      <c r="U50" s="1"/>
      <c r="V50" s="1"/>
      <c r="W50" s="1"/>
      <c r="X50" s="1"/>
      <c r="Y50" s="1"/>
      <c r="Z50" s="1"/>
    </row>
    <row r="51" spans="1:26" ht="15">
      <c r="A51" s="318"/>
      <c r="B51" s="320" t="s">
        <v>11</v>
      </c>
      <c r="C51" s="316">
        <f t="shared" si="5"/>
        <v>1063733.6800000002</v>
      </c>
      <c r="D51" s="327">
        <f>SUM(D42:D50)</f>
        <v>69316.54999999999</v>
      </c>
      <c r="E51" s="327">
        <f>SUM(E42:E50)</f>
        <v>74793.41</v>
      </c>
      <c r="F51" s="327">
        <f>SUM(F42:F50)</f>
        <v>75699.87</v>
      </c>
      <c r="G51" s="225">
        <f t="shared" si="10"/>
        <v>219809.83</v>
      </c>
      <c r="H51" s="327">
        <f>SUM(H42:H48)</f>
        <v>84115.49</v>
      </c>
      <c r="I51" s="327">
        <f>SUM(I42:I50)</f>
        <v>82465.40000000001</v>
      </c>
      <c r="J51" s="327">
        <f>SUM(J42:J50)</f>
        <v>119819.45</v>
      </c>
      <c r="K51" s="225">
        <f t="shared" si="9"/>
        <v>286400.34</v>
      </c>
      <c r="L51" s="327">
        <f>SUM(L42:L50)</f>
        <v>123975.29999999999</v>
      </c>
      <c r="M51" s="327">
        <f>SUM(M42:M50)</f>
        <v>123975.29999999999</v>
      </c>
      <c r="N51" s="327">
        <f>SUM(N42:N50)</f>
        <v>123975.29999999999</v>
      </c>
      <c r="O51" s="225">
        <f t="shared" si="6"/>
        <v>371925.89999999997</v>
      </c>
      <c r="P51" s="327">
        <f>SUM(P42:P50)</f>
        <v>123975.30999999998</v>
      </c>
      <c r="Q51" s="327">
        <f>SUM(Q42:Q50)</f>
        <v>30811.15</v>
      </c>
      <c r="R51" s="327">
        <f>SUM(R42:R50)</f>
        <v>30811.15</v>
      </c>
      <c r="S51" s="225">
        <f t="shared" si="7"/>
        <v>185597.61</v>
      </c>
      <c r="T51" s="1"/>
      <c r="U51" s="1"/>
      <c r="V51" s="1"/>
      <c r="W51" s="1"/>
      <c r="X51" s="1"/>
      <c r="Y51" s="1"/>
      <c r="Z51" s="1"/>
    </row>
    <row r="52" spans="1:26" ht="27" customHeight="1">
      <c r="A52" s="328"/>
      <c r="B52" s="329" t="s">
        <v>28</v>
      </c>
      <c r="C52" s="225">
        <f t="shared" si="5"/>
        <v>1173210.6099999999</v>
      </c>
      <c r="D52" s="225">
        <f>D41+D51</f>
        <v>76147.46999999999</v>
      </c>
      <c r="E52" s="225">
        <f>E41+E51</f>
        <v>82918.11</v>
      </c>
      <c r="F52" s="225">
        <f>F41+F51</f>
        <v>83879.17</v>
      </c>
      <c r="G52" s="225">
        <f t="shared" si="10"/>
        <v>242944.75</v>
      </c>
      <c r="H52" s="225">
        <f>H41+H51</f>
        <v>91321.89</v>
      </c>
      <c r="I52" s="225">
        <f>I41+I51</f>
        <v>89694.23000000001</v>
      </c>
      <c r="J52" s="225">
        <f>J41+J51</f>
        <v>131219.74</v>
      </c>
      <c r="K52" s="225">
        <f t="shared" si="9"/>
        <v>312235.86</v>
      </c>
      <c r="L52" s="225">
        <f>L41+L51</f>
        <v>137430</v>
      </c>
      <c r="M52" s="225">
        <f>M41+M51</f>
        <v>137430</v>
      </c>
      <c r="N52" s="225">
        <f>N41+N51</f>
        <v>137430</v>
      </c>
      <c r="O52" s="225">
        <f t="shared" si="6"/>
        <v>412290</v>
      </c>
      <c r="P52" s="225">
        <f>P41+P51</f>
        <v>137429.99999999997</v>
      </c>
      <c r="Q52" s="225">
        <f>Q41+Q51</f>
        <v>34155</v>
      </c>
      <c r="R52" s="225">
        <f>R41+R51</f>
        <v>34155</v>
      </c>
      <c r="S52" s="225">
        <f t="shared" si="7"/>
        <v>205739.99999999997</v>
      </c>
      <c r="T52" s="1"/>
      <c r="U52" s="1"/>
      <c r="V52" s="1"/>
      <c r="W52" s="1"/>
      <c r="X52" s="1"/>
      <c r="Y52" s="1"/>
      <c r="Z52" s="1"/>
    </row>
    <row r="53" spans="1:19" ht="48.75" customHeight="1">
      <c r="A53" s="319"/>
      <c r="B53" s="330" t="s">
        <v>103</v>
      </c>
      <c r="C53" s="331">
        <f t="shared" si="5"/>
        <v>4480327.14</v>
      </c>
      <c r="D53" s="332">
        <f>D27+D52</f>
        <v>303729.16</v>
      </c>
      <c r="E53" s="332">
        <f>E27+E52</f>
        <v>342870.28</v>
      </c>
      <c r="F53" s="332">
        <f>F27+F52</f>
        <v>326038.4</v>
      </c>
      <c r="G53" s="331">
        <f t="shared" si="10"/>
        <v>972637.84</v>
      </c>
      <c r="H53" s="332">
        <f>H27+H52</f>
        <v>382017.41</v>
      </c>
      <c r="I53" s="332">
        <f>I27+I52</f>
        <v>346383.31999999995</v>
      </c>
      <c r="J53" s="332">
        <f>J27+J52</f>
        <v>513178.57</v>
      </c>
      <c r="K53" s="331">
        <f t="shared" si="9"/>
        <v>1241579.3</v>
      </c>
      <c r="L53" s="332">
        <f>L27+L52</f>
        <v>503910</v>
      </c>
      <c r="M53" s="332">
        <f>M27+M52</f>
        <v>503909.99999999994</v>
      </c>
      <c r="N53" s="332">
        <f>N27+N52</f>
        <v>503909.99999999994</v>
      </c>
      <c r="O53" s="331">
        <f t="shared" si="6"/>
        <v>1511730</v>
      </c>
      <c r="P53" s="332">
        <f>P27+P52</f>
        <v>503909.9999999999</v>
      </c>
      <c r="Q53" s="332">
        <f>Q27+Q52</f>
        <v>125235</v>
      </c>
      <c r="R53" s="332">
        <f>R27+R52</f>
        <v>125235</v>
      </c>
      <c r="S53" s="331">
        <f t="shared" si="7"/>
        <v>754379.9999999999</v>
      </c>
    </row>
    <row r="54" spans="1:19" ht="17.25" customHeight="1">
      <c r="A54" s="317"/>
      <c r="B54" s="333" t="s">
        <v>36</v>
      </c>
      <c r="C54" s="334">
        <f t="shared" si="5"/>
        <v>391.43</v>
      </c>
      <c r="D54" s="206">
        <v>0</v>
      </c>
      <c r="E54" s="206">
        <v>0</v>
      </c>
      <c r="F54" s="206">
        <v>0</v>
      </c>
      <c r="G54" s="335">
        <f>D54+E54+F54</f>
        <v>0</v>
      </c>
      <c r="H54" s="206">
        <v>0</v>
      </c>
      <c r="I54" s="206">
        <v>0</v>
      </c>
      <c r="J54" s="206">
        <v>391.43</v>
      </c>
      <c r="K54" s="334">
        <f>H54+I54+J54</f>
        <v>391.43</v>
      </c>
      <c r="L54" s="206">
        <v>0</v>
      </c>
      <c r="M54" s="206">
        <v>0</v>
      </c>
      <c r="N54" s="206">
        <v>0</v>
      </c>
      <c r="O54" s="336">
        <f>L54+M54+N54</f>
        <v>0</v>
      </c>
      <c r="P54" s="206">
        <v>0</v>
      </c>
      <c r="Q54" s="206">
        <v>0</v>
      </c>
      <c r="R54" s="206">
        <v>0</v>
      </c>
      <c r="S54" s="337">
        <f>P54+Q54+R54</f>
        <v>0</v>
      </c>
    </row>
    <row r="55" spans="1:19" ht="18.75" customHeight="1">
      <c r="A55" s="317"/>
      <c r="B55" s="333" t="s">
        <v>37</v>
      </c>
      <c r="C55" s="334">
        <f t="shared" si="5"/>
        <v>391.43</v>
      </c>
      <c r="D55" s="206">
        <v>0</v>
      </c>
      <c r="E55" s="206">
        <v>0</v>
      </c>
      <c r="F55" s="206">
        <v>0</v>
      </c>
      <c r="G55" s="335">
        <f>D55+E55+F55</f>
        <v>0</v>
      </c>
      <c r="H55" s="206">
        <v>0</v>
      </c>
      <c r="I55" s="206">
        <v>0</v>
      </c>
      <c r="J55" s="206">
        <v>391.43</v>
      </c>
      <c r="K55" s="334">
        <f>H55+I55+J55</f>
        <v>391.43</v>
      </c>
      <c r="L55" s="206">
        <v>0</v>
      </c>
      <c r="M55" s="206">
        <v>0</v>
      </c>
      <c r="N55" s="206">
        <v>0</v>
      </c>
      <c r="O55" s="336">
        <f>L55+M55+N55</f>
        <v>0</v>
      </c>
      <c r="P55" s="206">
        <v>0</v>
      </c>
      <c r="Q55" s="206">
        <v>0</v>
      </c>
      <c r="R55" s="206">
        <v>0</v>
      </c>
      <c r="S55" s="337">
        <f>P55+Q55+R55</f>
        <v>0</v>
      </c>
    </row>
    <row r="56" spans="1:19" ht="30">
      <c r="A56" s="317"/>
      <c r="B56" s="330" t="s">
        <v>104</v>
      </c>
      <c r="C56" s="337">
        <f aca="true" t="shared" si="11" ref="C56:N56">C54+C55</f>
        <v>782.86</v>
      </c>
      <c r="D56" s="206">
        <f t="shared" si="11"/>
        <v>0</v>
      </c>
      <c r="E56" s="206">
        <f t="shared" si="11"/>
        <v>0</v>
      </c>
      <c r="F56" s="206">
        <f t="shared" si="11"/>
        <v>0</v>
      </c>
      <c r="G56" s="338">
        <f t="shared" si="11"/>
        <v>0</v>
      </c>
      <c r="H56" s="206">
        <f t="shared" si="11"/>
        <v>0</v>
      </c>
      <c r="I56" s="206">
        <f t="shared" si="11"/>
        <v>0</v>
      </c>
      <c r="J56" s="206">
        <f t="shared" si="11"/>
        <v>782.86</v>
      </c>
      <c r="K56" s="338">
        <f t="shared" si="11"/>
        <v>782.86</v>
      </c>
      <c r="L56" s="206">
        <f t="shared" si="11"/>
        <v>0</v>
      </c>
      <c r="M56" s="206">
        <f t="shared" si="11"/>
        <v>0</v>
      </c>
      <c r="N56" s="206">
        <f t="shared" si="11"/>
        <v>0</v>
      </c>
      <c r="O56" s="336">
        <f>L56+M56+N56</f>
        <v>0</v>
      </c>
      <c r="P56" s="206">
        <f>P54+P55</f>
        <v>0</v>
      </c>
      <c r="Q56" s="206">
        <f>Q54+Q55</f>
        <v>0</v>
      </c>
      <c r="R56" s="206">
        <f>R54+R55</f>
        <v>0</v>
      </c>
      <c r="S56" s="337">
        <f>P56+Q56+R56</f>
        <v>0</v>
      </c>
    </row>
    <row r="57" spans="1:19" ht="44.25">
      <c r="A57" s="317"/>
      <c r="B57" s="191" t="s">
        <v>148</v>
      </c>
      <c r="C57" s="337">
        <f>G57+K57+O57+S57</f>
        <v>22890</v>
      </c>
      <c r="D57" s="206"/>
      <c r="E57" s="206"/>
      <c r="F57" s="206"/>
      <c r="G57" s="338"/>
      <c r="H57" s="206"/>
      <c r="I57" s="206"/>
      <c r="J57" s="206"/>
      <c r="K57" s="338"/>
      <c r="L57" s="339">
        <v>5090</v>
      </c>
      <c r="M57" s="339">
        <v>5090</v>
      </c>
      <c r="N57" s="339">
        <v>5090</v>
      </c>
      <c r="O57" s="336">
        <f>L57+M57+N57</f>
        <v>15270</v>
      </c>
      <c r="P57" s="339">
        <v>5090</v>
      </c>
      <c r="Q57" s="339">
        <v>1265</v>
      </c>
      <c r="R57" s="339">
        <v>1265</v>
      </c>
      <c r="S57" s="337">
        <f>P57+Q57+R57</f>
        <v>7620</v>
      </c>
    </row>
    <row r="58" spans="2:19" ht="29.25" customHeight="1">
      <c r="B58" s="340" t="s">
        <v>105</v>
      </c>
      <c r="C58" s="341">
        <f>C53+C56+C57</f>
        <v>4504000</v>
      </c>
      <c r="D58" s="341">
        <f aca="true" t="shared" si="12" ref="D58:J58">D53+D57</f>
        <v>303729.16</v>
      </c>
      <c r="E58" s="341">
        <f t="shared" si="12"/>
        <v>342870.28</v>
      </c>
      <c r="F58" s="341">
        <f t="shared" si="12"/>
        <v>326038.4</v>
      </c>
      <c r="G58" s="341">
        <f t="shared" si="12"/>
        <v>972637.84</v>
      </c>
      <c r="H58" s="341">
        <f t="shared" si="12"/>
        <v>382017.41</v>
      </c>
      <c r="I58" s="341">
        <f t="shared" si="12"/>
        <v>346383.31999999995</v>
      </c>
      <c r="J58" s="341">
        <f t="shared" si="12"/>
        <v>513178.57</v>
      </c>
      <c r="K58" s="341">
        <f>K53+K56</f>
        <v>1242362.1600000001</v>
      </c>
      <c r="L58" s="341">
        <f aca="true" t="shared" si="13" ref="L58:S58">L53+L57</f>
        <v>509000</v>
      </c>
      <c r="M58" s="341">
        <f t="shared" si="13"/>
        <v>508999.99999999994</v>
      </c>
      <c r="N58" s="341">
        <f t="shared" si="13"/>
        <v>508999.99999999994</v>
      </c>
      <c r="O58" s="341">
        <f t="shared" si="13"/>
        <v>1527000</v>
      </c>
      <c r="P58" s="341">
        <f t="shared" si="13"/>
        <v>508999.9999999999</v>
      </c>
      <c r="Q58" s="341">
        <f t="shared" si="13"/>
        <v>126500</v>
      </c>
      <c r="R58" s="341">
        <f t="shared" si="13"/>
        <v>126500</v>
      </c>
      <c r="S58" s="341">
        <f t="shared" si="13"/>
        <v>761999.9999999999</v>
      </c>
    </row>
    <row r="60" spans="2:19" ht="15.75" customHeight="1">
      <c r="B60" s="360" t="s">
        <v>106</v>
      </c>
      <c r="C60" s="361" t="s">
        <v>107</v>
      </c>
      <c r="D60" s="362" t="s">
        <v>85</v>
      </c>
      <c r="E60" s="362" t="s">
        <v>86</v>
      </c>
      <c r="F60" s="362" t="s">
        <v>87</v>
      </c>
      <c r="G60" s="364" t="s">
        <v>108</v>
      </c>
      <c r="H60" s="362" t="s">
        <v>89</v>
      </c>
      <c r="I60" s="362" t="s">
        <v>90</v>
      </c>
      <c r="J60" s="362" t="s">
        <v>91</v>
      </c>
      <c r="K60" s="346" t="s">
        <v>109</v>
      </c>
      <c r="L60" s="342" t="s">
        <v>110</v>
      </c>
      <c r="M60" s="342" t="s">
        <v>92</v>
      </c>
      <c r="N60" s="342" t="s">
        <v>93</v>
      </c>
      <c r="O60" s="346" t="s">
        <v>111</v>
      </c>
      <c r="P60" s="362" t="s">
        <v>94</v>
      </c>
      <c r="Q60" s="362" t="s">
        <v>95</v>
      </c>
      <c r="R60" s="362" t="s">
        <v>96</v>
      </c>
      <c r="S60" s="346" t="s">
        <v>112</v>
      </c>
    </row>
    <row r="61" spans="2:19" ht="15.75" customHeight="1">
      <c r="B61" s="360"/>
      <c r="C61" s="361"/>
      <c r="D61" s="363"/>
      <c r="E61" s="363"/>
      <c r="F61" s="363"/>
      <c r="G61" s="365"/>
      <c r="H61" s="363"/>
      <c r="I61" s="363"/>
      <c r="J61" s="363"/>
      <c r="K61" s="346"/>
      <c r="L61" s="342"/>
      <c r="M61" s="342"/>
      <c r="N61" s="342"/>
      <c r="O61" s="346"/>
      <c r="P61" s="342"/>
      <c r="Q61" s="342"/>
      <c r="R61" s="342"/>
      <c r="S61" s="346"/>
    </row>
    <row r="62" spans="2:19" ht="27.75" customHeight="1">
      <c r="B62" s="221" t="s">
        <v>113</v>
      </c>
      <c r="C62" s="207">
        <f>G62+K62+O62+S62</f>
        <v>0</v>
      </c>
      <c r="D62" s="208">
        <v>0</v>
      </c>
      <c r="E62" s="208">
        <v>0</v>
      </c>
      <c r="F62" s="208">
        <v>0</v>
      </c>
      <c r="G62" s="207">
        <f>D62+E62+F62</f>
        <v>0</v>
      </c>
      <c r="H62" s="208">
        <v>0</v>
      </c>
      <c r="I62" s="208">
        <v>0</v>
      </c>
      <c r="J62" s="208">
        <v>0</v>
      </c>
      <c r="K62" s="207">
        <f>H62+I62+J62</f>
        <v>0</v>
      </c>
      <c r="L62" s="208"/>
      <c r="M62" s="208"/>
      <c r="N62" s="208"/>
      <c r="O62" s="207">
        <f>L62+M62+N62</f>
        <v>0</v>
      </c>
      <c r="P62" s="208"/>
      <c r="Q62" s="208"/>
      <c r="R62" s="208"/>
      <c r="S62" s="207">
        <f>P62+Q62+R62</f>
        <v>0</v>
      </c>
    </row>
    <row r="63" spans="2:19" ht="15">
      <c r="B63" s="222" t="s">
        <v>114</v>
      </c>
      <c r="C63" s="207">
        <f>G63+K63+O63+S63</f>
        <v>0</v>
      </c>
      <c r="D63" s="208">
        <v>0</v>
      </c>
      <c r="E63" s="208">
        <v>0</v>
      </c>
      <c r="F63" s="208">
        <v>0</v>
      </c>
      <c r="G63" s="207">
        <f>D63+E63+F63</f>
        <v>0</v>
      </c>
      <c r="H63" s="208">
        <v>0</v>
      </c>
      <c r="I63" s="208">
        <v>0</v>
      </c>
      <c r="J63" s="208">
        <v>0</v>
      </c>
      <c r="K63" s="207">
        <f>H63+I63+J63</f>
        <v>0</v>
      </c>
      <c r="L63" s="208">
        <v>0</v>
      </c>
      <c r="M63" s="208">
        <v>0</v>
      </c>
      <c r="N63" s="208">
        <v>0</v>
      </c>
      <c r="O63" s="207">
        <f>L63+M63+N63</f>
        <v>0</v>
      </c>
      <c r="P63" s="208">
        <v>0</v>
      </c>
      <c r="Q63" s="208">
        <v>0</v>
      </c>
      <c r="R63" s="208">
        <v>0</v>
      </c>
      <c r="S63" s="207">
        <f>P63+Q63+R63</f>
        <v>0</v>
      </c>
    </row>
    <row r="64" spans="2:19" ht="30">
      <c r="B64" s="221" t="s">
        <v>115</v>
      </c>
      <c r="C64" s="207">
        <f>G64+K64+O64+S64</f>
        <v>4000</v>
      </c>
      <c r="D64" s="208">
        <v>0</v>
      </c>
      <c r="E64" s="208">
        <v>0</v>
      </c>
      <c r="F64" s="208">
        <v>0</v>
      </c>
      <c r="G64" s="207">
        <f>D64+E64+F64</f>
        <v>0</v>
      </c>
      <c r="H64" s="208">
        <v>4000</v>
      </c>
      <c r="I64" s="208">
        <v>0</v>
      </c>
      <c r="J64" s="208">
        <v>0</v>
      </c>
      <c r="K64" s="207">
        <f>H64+I64+J64</f>
        <v>4000</v>
      </c>
      <c r="L64" s="208">
        <v>0</v>
      </c>
      <c r="M64" s="208">
        <v>0</v>
      </c>
      <c r="N64" s="208">
        <v>0</v>
      </c>
      <c r="O64" s="207">
        <f>L64+M64+N64</f>
        <v>0</v>
      </c>
      <c r="P64" s="208">
        <v>0</v>
      </c>
      <c r="Q64" s="208">
        <v>0</v>
      </c>
      <c r="R64" s="208">
        <v>0</v>
      </c>
      <c r="S64" s="207">
        <f>P64+Q64+R64</f>
        <v>0</v>
      </c>
    </row>
    <row r="65" spans="2:19" ht="15">
      <c r="B65" s="221" t="s">
        <v>116</v>
      </c>
      <c r="C65" s="223">
        <f aca="true" t="shared" si="14" ref="C65:S65">SUM(C62:C64)</f>
        <v>4000</v>
      </c>
      <c r="D65" s="223">
        <f t="shared" si="14"/>
        <v>0</v>
      </c>
      <c r="E65" s="223">
        <f t="shared" si="14"/>
        <v>0</v>
      </c>
      <c r="F65" s="223">
        <f t="shared" si="14"/>
        <v>0</v>
      </c>
      <c r="G65" s="223">
        <f t="shared" si="14"/>
        <v>0</v>
      </c>
      <c r="H65" s="223">
        <f t="shared" si="14"/>
        <v>4000</v>
      </c>
      <c r="I65" s="223">
        <f t="shared" si="14"/>
        <v>0</v>
      </c>
      <c r="J65" s="223">
        <f t="shared" si="14"/>
        <v>0</v>
      </c>
      <c r="K65" s="223">
        <f t="shared" si="14"/>
        <v>4000</v>
      </c>
      <c r="L65" s="223">
        <f t="shared" si="14"/>
        <v>0</v>
      </c>
      <c r="M65" s="223">
        <f t="shared" si="14"/>
        <v>0</v>
      </c>
      <c r="N65" s="223">
        <f t="shared" si="14"/>
        <v>0</v>
      </c>
      <c r="O65" s="223">
        <f t="shared" si="14"/>
        <v>0</v>
      </c>
      <c r="P65" s="223">
        <f t="shared" si="14"/>
        <v>0</v>
      </c>
      <c r="Q65" s="223">
        <f t="shared" si="14"/>
        <v>0</v>
      </c>
      <c r="R65" s="223">
        <f t="shared" si="14"/>
        <v>0</v>
      </c>
      <c r="S65" s="223">
        <f t="shared" si="14"/>
        <v>0</v>
      </c>
    </row>
    <row r="66" ht="15">
      <c r="B66" s="209"/>
    </row>
    <row r="67" spans="2:3" ht="12.75">
      <c r="B67" s="210" t="s">
        <v>56</v>
      </c>
      <c r="C67" s="210"/>
    </row>
    <row r="68" spans="2:5" ht="18">
      <c r="B68" s="9" t="s">
        <v>79</v>
      </c>
      <c r="C68" s="211"/>
      <c r="E68" s="36"/>
    </row>
    <row r="69" ht="12.75">
      <c r="F69" s="1"/>
    </row>
    <row r="70" ht="18">
      <c r="C70" s="211"/>
    </row>
  </sheetData>
  <mergeCells count="25">
    <mergeCell ref="P60:P61"/>
    <mergeCell ref="Q60:Q61"/>
    <mergeCell ref="R60:R61"/>
    <mergeCell ref="S60:S61"/>
    <mergeCell ref="L60:L61"/>
    <mergeCell ref="M60:M61"/>
    <mergeCell ref="N60:N61"/>
    <mergeCell ref="O60:O61"/>
    <mergeCell ref="H60:H61"/>
    <mergeCell ref="I60:I61"/>
    <mergeCell ref="J60:J61"/>
    <mergeCell ref="K60:K61"/>
    <mergeCell ref="B5:G5"/>
    <mergeCell ref="B60:B61"/>
    <mergeCell ref="C60:C61"/>
    <mergeCell ref="D60:D61"/>
    <mergeCell ref="E60:E61"/>
    <mergeCell ref="F60:F61"/>
    <mergeCell ref="G60:G61"/>
    <mergeCell ref="B31:B33"/>
    <mergeCell ref="C31:C33"/>
    <mergeCell ref="L31:L33"/>
    <mergeCell ref="L9:L11"/>
    <mergeCell ref="C9:C11"/>
    <mergeCell ref="B9:B11"/>
  </mergeCells>
  <printOptions horizontalCentered="1"/>
  <pageMargins left="0.1968503937007874" right="0.15748031496062992" top="0.2362204724409449" bottom="0.31496062992125984" header="0.15748031496062992" footer="0.31496062992125984"/>
  <pageSetup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N38"/>
  <sheetViews>
    <sheetView tabSelected="1" view="pageBreakPreview" zoomScaleSheetLayoutView="100" workbookViewId="0" topLeftCell="A19">
      <selection activeCell="C40" sqref="C40"/>
    </sheetView>
  </sheetViews>
  <sheetFormatPr defaultColWidth="9.140625" defaultRowHeight="12.75"/>
  <cols>
    <col min="1" max="1" width="33.7109375" style="0" customWidth="1"/>
    <col min="2" max="2" width="15.8515625" style="0" customWidth="1"/>
    <col min="3" max="3" width="15.421875" style="0" customWidth="1"/>
    <col min="4" max="4" width="16.28125" style="0" customWidth="1"/>
    <col min="5" max="5" width="13.28125" style="0" customWidth="1"/>
    <col min="6" max="6" width="13.7109375" style="5" customWidth="1"/>
    <col min="7" max="7" width="16.00390625" style="0" customWidth="1"/>
    <col min="8" max="8" width="17.8515625" style="0" customWidth="1"/>
    <col min="9" max="9" width="13.57421875" style="0" customWidth="1"/>
    <col min="10" max="10" width="14.28125" style="0" customWidth="1"/>
    <col min="11" max="11" width="13.28125" style="0" customWidth="1"/>
    <col min="12" max="12" width="15.28125" style="6" customWidth="1"/>
    <col min="13" max="14" width="14.7109375" style="6" customWidth="1"/>
    <col min="15" max="15" width="13.140625" style="0" customWidth="1"/>
    <col min="16" max="16" width="11.28125" style="0" customWidth="1"/>
  </cols>
  <sheetData>
    <row r="1" spans="1:11" ht="18">
      <c r="A1" s="38" t="s">
        <v>2</v>
      </c>
      <c r="E1" s="39"/>
      <c r="F1" s="40"/>
      <c r="G1" s="40"/>
      <c r="H1" s="18"/>
      <c r="J1" s="10"/>
      <c r="K1" s="17"/>
    </row>
    <row r="2" spans="1:11" ht="18">
      <c r="A2" s="41" t="s">
        <v>38</v>
      </c>
      <c r="E2" s="38"/>
      <c r="F2" s="17"/>
      <c r="G2" s="18"/>
      <c r="H2" s="18"/>
      <c r="J2" s="10"/>
      <c r="K2" s="10"/>
    </row>
    <row r="3" spans="1:11" ht="18">
      <c r="A3" s="42"/>
      <c r="E3" s="43"/>
      <c r="F3" s="17"/>
      <c r="G3" s="17"/>
      <c r="H3" s="17"/>
      <c r="K3" s="6"/>
    </row>
    <row r="4" spans="5:8" ht="15.75">
      <c r="E4" s="38"/>
      <c r="F4" s="38"/>
      <c r="G4" s="38"/>
      <c r="H4" s="9"/>
    </row>
    <row r="5" spans="2:10" ht="15.75">
      <c r="B5" s="44" t="s">
        <v>145</v>
      </c>
      <c r="C5" s="44"/>
      <c r="D5" s="44"/>
      <c r="E5" s="44"/>
      <c r="F5" s="45"/>
      <c r="G5" s="3"/>
      <c r="H5" s="3"/>
      <c r="I5" s="3"/>
      <c r="J5" s="3"/>
    </row>
    <row r="6" spans="2:10" ht="15.75">
      <c r="B6" s="44" t="s">
        <v>128</v>
      </c>
      <c r="C6" s="44"/>
      <c r="D6" s="44"/>
      <c r="E6" s="44"/>
      <c r="F6" s="45"/>
      <c r="G6" s="3"/>
      <c r="H6" s="3"/>
      <c r="I6" s="3"/>
      <c r="J6" s="16"/>
    </row>
    <row r="7" spans="2:10" ht="15">
      <c r="B7" s="46" t="s">
        <v>39</v>
      </c>
      <c r="C7" s="47"/>
      <c r="D7" s="47"/>
      <c r="E7" s="48"/>
      <c r="I7" s="6"/>
      <c r="J7" s="6"/>
    </row>
    <row r="8" spans="9:10" ht="13.5" thickBot="1">
      <c r="I8" s="6"/>
      <c r="J8" s="6"/>
    </row>
    <row r="9" spans="1:14" ht="12.75" customHeight="1" thickBot="1">
      <c r="A9" s="49"/>
      <c r="B9" s="376" t="s">
        <v>40</v>
      </c>
      <c r="C9" s="377"/>
      <c r="D9" s="372" t="s">
        <v>41</v>
      </c>
      <c r="E9" s="373"/>
      <c r="F9" s="372" t="s">
        <v>41</v>
      </c>
      <c r="G9" s="389"/>
      <c r="H9" s="383" t="s">
        <v>132</v>
      </c>
      <c r="J9" s="6"/>
      <c r="L9"/>
      <c r="M9"/>
      <c r="N9"/>
    </row>
    <row r="10" spans="1:14" ht="25.5" customHeight="1" thickBot="1">
      <c r="A10" s="50"/>
      <c r="B10" s="378"/>
      <c r="C10" s="379"/>
      <c r="D10" s="374"/>
      <c r="E10" s="375"/>
      <c r="F10" s="374"/>
      <c r="G10" s="390"/>
      <c r="H10" s="384"/>
      <c r="I10" s="325" t="s">
        <v>122</v>
      </c>
      <c r="J10" s="268" t="s">
        <v>124</v>
      </c>
      <c r="K10" s="23" t="s">
        <v>124</v>
      </c>
      <c r="L10"/>
      <c r="M10"/>
      <c r="N10"/>
    </row>
    <row r="11" spans="1:14" ht="12.75" customHeight="1">
      <c r="A11" s="51" t="s">
        <v>0</v>
      </c>
      <c r="B11" s="369" t="s">
        <v>42</v>
      </c>
      <c r="C11" s="380" t="s">
        <v>43</v>
      </c>
      <c r="D11" s="252" t="s">
        <v>117</v>
      </c>
      <c r="E11" s="52"/>
      <c r="F11" s="386" t="s">
        <v>120</v>
      </c>
      <c r="G11" s="391" t="s">
        <v>43</v>
      </c>
      <c r="H11" s="384"/>
      <c r="I11" s="366"/>
      <c r="J11" s="269" t="s">
        <v>125</v>
      </c>
      <c r="K11" s="258" t="s">
        <v>130</v>
      </c>
      <c r="L11"/>
      <c r="M11"/>
      <c r="N11"/>
    </row>
    <row r="12" spans="1:14" ht="12.75" customHeight="1">
      <c r="A12" s="50"/>
      <c r="B12" s="370"/>
      <c r="C12" s="381"/>
      <c r="D12" s="251"/>
      <c r="E12" s="54"/>
      <c r="F12" s="387"/>
      <c r="G12" s="392"/>
      <c r="H12" s="384"/>
      <c r="I12" s="366"/>
      <c r="J12" s="269"/>
      <c r="K12" s="258"/>
      <c r="L12"/>
      <c r="M12"/>
      <c r="N12"/>
    </row>
    <row r="13" spans="1:14" ht="12.75" customHeight="1">
      <c r="A13" s="50"/>
      <c r="B13" s="370"/>
      <c r="C13" s="381"/>
      <c r="D13" s="53" t="s">
        <v>44</v>
      </c>
      <c r="E13" s="54" t="s">
        <v>43</v>
      </c>
      <c r="F13" s="387"/>
      <c r="G13" s="392"/>
      <c r="H13" s="384"/>
      <c r="I13" s="366"/>
      <c r="J13" s="269"/>
      <c r="K13" s="258"/>
      <c r="L13"/>
      <c r="M13"/>
      <c r="N13"/>
    </row>
    <row r="14" spans="1:14" ht="13.5" customHeight="1" thickBot="1">
      <c r="A14" s="55"/>
      <c r="B14" s="371"/>
      <c r="C14" s="382"/>
      <c r="D14" s="58"/>
      <c r="E14" s="59"/>
      <c r="F14" s="388"/>
      <c r="G14" s="393"/>
      <c r="H14" s="385"/>
      <c r="I14" s="366"/>
      <c r="J14" s="269"/>
      <c r="K14" s="258"/>
      <c r="L14"/>
      <c r="M14"/>
      <c r="N14"/>
    </row>
    <row r="15" spans="1:14" ht="13.5" customHeight="1" thickBot="1">
      <c r="A15" s="55"/>
      <c r="B15" s="56"/>
      <c r="C15" s="57"/>
      <c r="D15" s="58"/>
      <c r="E15" s="37">
        <f>D32*50%</f>
        <v>91620</v>
      </c>
      <c r="F15" s="60"/>
      <c r="G15" s="61">
        <f>D32*50%</f>
        <v>91620</v>
      </c>
      <c r="H15" s="62"/>
      <c r="I15" s="35"/>
      <c r="J15" s="35"/>
      <c r="K15" s="35"/>
      <c r="L15"/>
      <c r="M15"/>
      <c r="N15"/>
    </row>
    <row r="16" spans="1:11" s="71" customFormat="1" ht="12.75" thickBot="1">
      <c r="A16" s="63">
        <v>0</v>
      </c>
      <c r="B16" s="64">
        <v>1</v>
      </c>
      <c r="C16" s="65">
        <v>2</v>
      </c>
      <c r="D16" s="66">
        <v>3</v>
      </c>
      <c r="E16" s="67">
        <v>4</v>
      </c>
      <c r="F16" s="68">
        <v>5</v>
      </c>
      <c r="G16" s="69">
        <v>6</v>
      </c>
      <c r="H16" s="67" t="s">
        <v>45</v>
      </c>
      <c r="I16" s="259">
        <v>8</v>
      </c>
      <c r="J16" s="278" t="s">
        <v>123</v>
      </c>
      <c r="K16" s="278" t="s">
        <v>131</v>
      </c>
    </row>
    <row r="17" spans="1:14" ht="15">
      <c r="A17" s="72" t="s">
        <v>4</v>
      </c>
      <c r="B17" s="73">
        <v>623.3</v>
      </c>
      <c r="C17" s="74">
        <f aca="true" t="shared" si="0" ref="C17:C30">B17*$B$33</f>
        <v>14059.156205608719</v>
      </c>
      <c r="D17" s="75">
        <v>144</v>
      </c>
      <c r="E17" s="76">
        <f aca="true" t="shared" si="1" ref="E17:E30">D17*$D$33</f>
        <v>7853.142857142857</v>
      </c>
      <c r="F17" s="77">
        <v>328</v>
      </c>
      <c r="G17" s="78">
        <f aca="true" t="shared" si="2" ref="G17:G30">$G$33*F17</f>
        <v>6700.414715719064</v>
      </c>
      <c r="H17" s="284">
        <f aca="true" t="shared" si="3" ref="H17:H31">C17+G17+E17</f>
        <v>28612.713778470636</v>
      </c>
      <c r="I17" s="285">
        <v>-846.8445115821887</v>
      </c>
      <c r="J17" s="284">
        <f>H17+I17</f>
        <v>27765.869266888447</v>
      </c>
      <c r="K17" s="286">
        <f>H17</f>
        <v>28612.713778470636</v>
      </c>
      <c r="L17"/>
      <c r="M17"/>
      <c r="N17"/>
    </row>
    <row r="18" spans="1:14" ht="15">
      <c r="A18" s="79" t="s">
        <v>5</v>
      </c>
      <c r="B18" s="80">
        <v>535.1</v>
      </c>
      <c r="C18" s="81">
        <f t="shared" si="0"/>
        <v>12069.71680670821</v>
      </c>
      <c r="D18" s="82">
        <v>106</v>
      </c>
      <c r="E18" s="283">
        <f t="shared" si="1"/>
        <v>5780.785714285714</v>
      </c>
      <c r="F18" s="83">
        <v>356</v>
      </c>
      <c r="G18" s="84">
        <f t="shared" si="2"/>
        <v>7272.401337792642</v>
      </c>
      <c r="H18" s="156">
        <f t="shared" si="3"/>
        <v>25122.903858786565</v>
      </c>
      <c r="I18" s="256">
        <v>-1961.8334875444816</v>
      </c>
      <c r="J18" s="156">
        <f aca="true" t="shared" si="4" ref="J18:J30">H18+I18</f>
        <v>23161.070371242084</v>
      </c>
      <c r="K18" s="287">
        <f aca="true" t="shared" si="5" ref="K18:K30">H18</f>
        <v>25122.903858786565</v>
      </c>
      <c r="L18"/>
      <c r="M18"/>
      <c r="N18"/>
    </row>
    <row r="19" spans="1:14" ht="15">
      <c r="A19" s="85" t="s">
        <v>46</v>
      </c>
      <c r="B19" s="86">
        <v>612</v>
      </c>
      <c r="C19" s="87">
        <f t="shared" si="0"/>
        <v>13804.273380126002</v>
      </c>
      <c r="D19" s="88">
        <v>136</v>
      </c>
      <c r="E19" s="283">
        <f t="shared" si="1"/>
        <v>7416.857142857143</v>
      </c>
      <c r="F19" s="89">
        <v>336</v>
      </c>
      <c r="G19" s="90">
        <f t="shared" si="2"/>
        <v>6863.8394648829435</v>
      </c>
      <c r="H19" s="156">
        <f t="shared" si="3"/>
        <v>28084.96998786609</v>
      </c>
      <c r="I19" s="256">
        <v>959.3583186688702</v>
      </c>
      <c r="J19" s="156">
        <f t="shared" si="4"/>
        <v>29044.32830653496</v>
      </c>
      <c r="K19" s="287">
        <f t="shared" si="5"/>
        <v>28084.96998786609</v>
      </c>
      <c r="L19"/>
      <c r="M19"/>
      <c r="N19"/>
    </row>
    <row r="20" spans="1:14" ht="15">
      <c r="A20" s="79" t="s">
        <v>6</v>
      </c>
      <c r="B20" s="91">
        <v>775.8</v>
      </c>
      <c r="C20" s="87">
        <f t="shared" si="0"/>
        <v>17498.946549512664</v>
      </c>
      <c r="D20" s="88">
        <v>144</v>
      </c>
      <c r="E20" s="283">
        <f t="shared" si="1"/>
        <v>7853.142857142857</v>
      </c>
      <c r="F20" s="89">
        <v>378</v>
      </c>
      <c r="G20" s="90">
        <f t="shared" si="2"/>
        <v>7721.819397993311</v>
      </c>
      <c r="H20" s="156">
        <f t="shared" si="3"/>
        <v>33073.90880464883</v>
      </c>
      <c r="I20" s="256">
        <v>739.6404958693747</v>
      </c>
      <c r="J20" s="156">
        <f t="shared" si="4"/>
        <v>33813.54930051821</v>
      </c>
      <c r="K20" s="287">
        <f t="shared" si="5"/>
        <v>33073.90880464883</v>
      </c>
      <c r="L20"/>
      <c r="M20"/>
      <c r="N20"/>
    </row>
    <row r="21" spans="1:14" ht="15">
      <c r="A21" s="79" t="s">
        <v>7</v>
      </c>
      <c r="B21" s="91">
        <v>682.06</v>
      </c>
      <c r="C21" s="87">
        <f t="shared" si="0"/>
        <v>15384.546898118855</v>
      </c>
      <c r="D21" s="88">
        <v>148</v>
      </c>
      <c r="E21" s="283">
        <f t="shared" si="1"/>
        <v>8071.285714285714</v>
      </c>
      <c r="F21" s="89">
        <v>292</v>
      </c>
      <c r="G21" s="90">
        <f t="shared" si="2"/>
        <v>5965.003344481605</v>
      </c>
      <c r="H21" s="156">
        <f t="shared" si="3"/>
        <v>29420.835956886174</v>
      </c>
      <c r="I21" s="256">
        <v>-280.24272320662567</v>
      </c>
      <c r="J21" s="156">
        <f t="shared" si="4"/>
        <v>29140.59323367955</v>
      </c>
      <c r="K21" s="287">
        <f t="shared" si="5"/>
        <v>29420.835956886174</v>
      </c>
      <c r="L21"/>
      <c r="M21"/>
      <c r="N21"/>
    </row>
    <row r="22" spans="1:11" s="92" customFormat="1" ht="15">
      <c r="A22" s="93" t="s">
        <v>8</v>
      </c>
      <c r="B22" s="80">
        <v>499.2</v>
      </c>
      <c r="C22" s="87">
        <f t="shared" si="0"/>
        <v>11259.956325749836</v>
      </c>
      <c r="D22" s="88">
        <v>133</v>
      </c>
      <c r="E22" s="283">
        <f t="shared" si="1"/>
        <v>7253.25</v>
      </c>
      <c r="F22" s="89">
        <v>396</v>
      </c>
      <c r="G22" s="90">
        <f t="shared" si="2"/>
        <v>8089.52508361204</v>
      </c>
      <c r="H22" s="156">
        <f t="shared" si="3"/>
        <v>26602.731409361877</v>
      </c>
      <c r="I22" s="257">
        <v>333.57588086689066</v>
      </c>
      <c r="J22" s="156">
        <f t="shared" si="4"/>
        <v>26936.307290228768</v>
      </c>
      <c r="K22" s="287">
        <f t="shared" si="5"/>
        <v>26602.731409361877</v>
      </c>
    </row>
    <row r="23" spans="1:11" s="92" customFormat="1" ht="15">
      <c r="A23" s="93" t="s">
        <v>9</v>
      </c>
      <c r="B23" s="80">
        <v>711.11</v>
      </c>
      <c r="C23" s="87">
        <f t="shared" si="0"/>
        <v>16039.79876362974</v>
      </c>
      <c r="D23" s="88">
        <v>133</v>
      </c>
      <c r="E23" s="283">
        <f t="shared" si="1"/>
        <v>7253.25</v>
      </c>
      <c r="F23" s="89">
        <v>332</v>
      </c>
      <c r="G23" s="90">
        <f t="shared" si="2"/>
        <v>6782.127090301004</v>
      </c>
      <c r="H23" s="156">
        <f t="shared" si="3"/>
        <v>30075.175853930745</v>
      </c>
      <c r="I23" s="257">
        <v>555.8981899415448</v>
      </c>
      <c r="J23" s="156">
        <f t="shared" si="4"/>
        <v>30631.07404387229</v>
      </c>
      <c r="K23" s="287">
        <f t="shared" si="5"/>
        <v>30075.175853930745</v>
      </c>
    </row>
    <row r="24" spans="1:11" s="92" customFormat="1" ht="15">
      <c r="A24" s="93" t="s">
        <v>48</v>
      </c>
      <c r="B24" s="347">
        <v>532.2</v>
      </c>
      <c r="C24" s="87">
        <f t="shared" si="0"/>
        <v>12004.304400168396</v>
      </c>
      <c r="D24" s="88">
        <v>103</v>
      </c>
      <c r="E24" s="283">
        <f t="shared" si="1"/>
        <v>5617.178571428572</v>
      </c>
      <c r="F24" s="83">
        <v>208</v>
      </c>
      <c r="G24" s="90">
        <f t="shared" si="2"/>
        <v>4249.04347826087</v>
      </c>
      <c r="H24" s="156">
        <f t="shared" si="3"/>
        <v>21870.526449857836</v>
      </c>
      <c r="I24" s="257">
        <v>-20.970315299309732</v>
      </c>
      <c r="J24" s="156">
        <f t="shared" si="4"/>
        <v>21849.556134558527</v>
      </c>
      <c r="K24" s="287">
        <f t="shared" si="5"/>
        <v>21870.526449857836</v>
      </c>
    </row>
    <row r="25" spans="1:11" s="92" customFormat="1" ht="15">
      <c r="A25" s="95" t="s">
        <v>49</v>
      </c>
      <c r="B25" s="347">
        <v>626.4</v>
      </c>
      <c r="C25" s="87">
        <f t="shared" si="0"/>
        <v>14129.079812599553</v>
      </c>
      <c r="D25" s="88">
        <v>121</v>
      </c>
      <c r="E25" s="283">
        <f t="shared" si="1"/>
        <v>6598.821428571428</v>
      </c>
      <c r="F25" s="89">
        <v>324</v>
      </c>
      <c r="G25" s="90">
        <f t="shared" si="2"/>
        <v>6618.702341137124</v>
      </c>
      <c r="H25" s="156">
        <f t="shared" si="3"/>
        <v>27346.603582308104</v>
      </c>
      <c r="I25" s="257">
        <v>618.9939703493146</v>
      </c>
      <c r="J25" s="156">
        <f t="shared" si="4"/>
        <v>27965.59755265742</v>
      </c>
      <c r="K25" s="287">
        <f t="shared" si="5"/>
        <v>27346.603582308104</v>
      </c>
    </row>
    <row r="26" spans="1:11" s="92" customFormat="1" ht="15">
      <c r="A26" s="96" t="s">
        <v>50</v>
      </c>
      <c r="B26" s="347">
        <v>409.7</v>
      </c>
      <c r="C26" s="87">
        <f t="shared" si="0"/>
        <v>9241.194123917683</v>
      </c>
      <c r="D26" s="88">
        <v>121</v>
      </c>
      <c r="E26" s="283">
        <f t="shared" si="1"/>
        <v>6598.821428571428</v>
      </c>
      <c r="F26" s="89">
        <v>260</v>
      </c>
      <c r="G26" s="90">
        <f t="shared" si="2"/>
        <v>5311.304347826087</v>
      </c>
      <c r="H26" s="156">
        <f t="shared" si="3"/>
        <v>21151.319900315197</v>
      </c>
      <c r="I26" s="257">
        <v>-318.1842071375904</v>
      </c>
      <c r="J26" s="156">
        <f t="shared" si="4"/>
        <v>20833.135693177606</v>
      </c>
      <c r="K26" s="287">
        <f t="shared" si="5"/>
        <v>21151.319900315197</v>
      </c>
    </row>
    <row r="27" spans="1:11" s="92" customFormat="1" ht="15">
      <c r="A27" s="93" t="s">
        <v>12</v>
      </c>
      <c r="B27" s="347">
        <v>562.91</v>
      </c>
      <c r="C27" s="87">
        <f t="shared" si="0"/>
        <v>12696.999229422756</v>
      </c>
      <c r="D27" s="88">
        <v>77</v>
      </c>
      <c r="E27" s="283">
        <f t="shared" si="1"/>
        <v>4199.25</v>
      </c>
      <c r="F27" s="89">
        <v>320</v>
      </c>
      <c r="G27" s="90">
        <f t="shared" si="2"/>
        <v>6536.989966555184</v>
      </c>
      <c r="H27" s="156">
        <f t="shared" si="3"/>
        <v>23433.23919597794</v>
      </c>
      <c r="I27" s="257">
        <v>2110.7764962088077</v>
      </c>
      <c r="J27" s="156">
        <f t="shared" si="4"/>
        <v>25544.01569218675</v>
      </c>
      <c r="K27" s="287">
        <f t="shared" si="5"/>
        <v>23433.23919597794</v>
      </c>
    </row>
    <row r="28" spans="1:11" s="92" customFormat="1" ht="15">
      <c r="A28" s="93" t="s">
        <v>51</v>
      </c>
      <c r="B28" s="347">
        <v>513.2</v>
      </c>
      <c r="C28" s="87">
        <f t="shared" si="0"/>
        <v>11575.740357321347</v>
      </c>
      <c r="D28" s="88">
        <v>84</v>
      </c>
      <c r="E28" s="283">
        <f t="shared" si="1"/>
        <v>4581</v>
      </c>
      <c r="F28" s="89">
        <v>228</v>
      </c>
      <c r="G28" s="90">
        <f t="shared" si="2"/>
        <v>4657.605351170569</v>
      </c>
      <c r="H28" s="156">
        <f t="shared" si="3"/>
        <v>20814.345708491914</v>
      </c>
      <c r="I28" s="257">
        <v>883.4585476696884</v>
      </c>
      <c r="J28" s="156">
        <f t="shared" si="4"/>
        <v>21697.804256161602</v>
      </c>
      <c r="K28" s="287">
        <f t="shared" si="5"/>
        <v>20814.345708491914</v>
      </c>
    </row>
    <row r="29" spans="1:11" s="92" customFormat="1" ht="15">
      <c r="A29" s="93" t="s">
        <v>52</v>
      </c>
      <c r="B29" s="94">
        <f>570.8-36</f>
        <v>534.8</v>
      </c>
      <c r="C29" s="87">
        <f t="shared" si="0"/>
        <v>12062.950006031675</v>
      </c>
      <c r="D29" s="88">
        <v>107</v>
      </c>
      <c r="E29" s="283">
        <f t="shared" si="1"/>
        <v>5835.321428571428</v>
      </c>
      <c r="F29" s="89">
        <v>407</v>
      </c>
      <c r="G29" s="90">
        <f t="shared" si="2"/>
        <v>8314.234113712375</v>
      </c>
      <c r="H29" s="156">
        <f t="shared" si="3"/>
        <v>26212.50554831548</v>
      </c>
      <c r="I29" s="257">
        <v>-2773.6266548042695</v>
      </c>
      <c r="J29" s="156">
        <f t="shared" si="4"/>
        <v>23438.87889351121</v>
      </c>
      <c r="K29" s="287">
        <f t="shared" si="5"/>
        <v>26212.50554831548</v>
      </c>
    </row>
    <row r="30" spans="1:11" s="92" customFormat="1" ht="15.75" thickBot="1">
      <c r="A30" s="292" t="s">
        <v>149</v>
      </c>
      <c r="B30" s="98">
        <v>506</v>
      </c>
      <c r="C30" s="99">
        <f t="shared" si="0"/>
        <v>11413.33714108457</v>
      </c>
      <c r="D30" s="100">
        <v>123</v>
      </c>
      <c r="E30" s="288">
        <f t="shared" si="1"/>
        <v>6707.892857142857</v>
      </c>
      <c r="F30" s="101">
        <v>320</v>
      </c>
      <c r="G30" s="102">
        <f t="shared" si="2"/>
        <v>6536.989966555184</v>
      </c>
      <c r="H30" s="289">
        <f t="shared" si="3"/>
        <v>24658.219964782613</v>
      </c>
      <c r="I30" s="290">
        <v>0</v>
      </c>
      <c r="J30" s="289">
        <f t="shared" si="4"/>
        <v>24658.219964782613</v>
      </c>
      <c r="K30" s="291">
        <f t="shared" si="5"/>
        <v>24658.219964782613</v>
      </c>
    </row>
    <row r="31" spans="1:14" ht="15.75" thickBot="1">
      <c r="A31" s="279" t="s">
        <v>53</v>
      </c>
      <c r="B31" s="280">
        <f aca="true" t="shared" si="6" ref="B31:G31">SUM(B17:B30)</f>
        <v>8123.779999999999</v>
      </c>
      <c r="C31" s="280">
        <f t="shared" si="6"/>
        <v>183239.99999999997</v>
      </c>
      <c r="D31" s="280">
        <f t="shared" si="6"/>
        <v>1680</v>
      </c>
      <c r="E31" s="280">
        <f t="shared" si="6"/>
        <v>91620.00000000001</v>
      </c>
      <c r="F31" s="280">
        <f t="shared" si="6"/>
        <v>4485</v>
      </c>
      <c r="G31" s="280">
        <f t="shared" si="6"/>
        <v>91619.99999999999</v>
      </c>
      <c r="H31" s="281">
        <f t="shared" si="3"/>
        <v>366479.99999999994</v>
      </c>
      <c r="I31" s="224">
        <f>SUM(I17:I30)</f>
        <v>2.546585164964199E-11</v>
      </c>
      <c r="J31" s="282">
        <f>H31+I31</f>
        <v>366479.99999999994</v>
      </c>
      <c r="K31" s="282">
        <f>I31+J31</f>
        <v>366479.99999999994</v>
      </c>
      <c r="L31"/>
      <c r="M31"/>
      <c r="N31"/>
    </row>
    <row r="32" spans="1:10" s="1" customFormat="1" ht="16.5" thickBot="1">
      <c r="A32" s="110" t="s">
        <v>54</v>
      </c>
      <c r="B32" s="111">
        <f>C35*50%</f>
        <v>183240</v>
      </c>
      <c r="C32" s="111"/>
      <c r="D32" s="112">
        <f>C35*50%</f>
        <v>183240</v>
      </c>
      <c r="E32" s="113"/>
      <c r="H32" s="6"/>
      <c r="I32"/>
      <c r="J32"/>
    </row>
    <row r="33" spans="1:10" s="1" customFormat="1" ht="16.5" thickBot="1">
      <c r="A33" s="114" t="s">
        <v>55</v>
      </c>
      <c r="B33" s="115">
        <f>B32/B31</f>
        <v>22.556002255107845</v>
      </c>
      <c r="C33" s="116"/>
      <c r="D33" s="117">
        <f>E15/D31</f>
        <v>54.535714285714285</v>
      </c>
      <c r="E33" s="118">
        <v>0.5</v>
      </c>
      <c r="F33" s="119">
        <f>D32*50%</f>
        <v>91620</v>
      </c>
      <c r="G33" s="120">
        <f>F33/F31</f>
        <v>20.42809364548495</v>
      </c>
      <c r="H33" s="6"/>
      <c r="I33"/>
      <c r="J33" s="6"/>
    </row>
    <row r="34" spans="6:14" s="1" customFormat="1" ht="13.5" thickBot="1">
      <c r="F34" s="121"/>
      <c r="I34" s="122">
        <v>0.5</v>
      </c>
      <c r="J34" s="123">
        <f>D32*50%</f>
        <v>91620</v>
      </c>
      <c r="K34" s="124"/>
      <c r="L34" s="6"/>
      <c r="N34"/>
    </row>
    <row r="35" spans="1:14" s="1" customFormat="1" ht="29.25">
      <c r="A35" s="212" t="s">
        <v>144</v>
      </c>
      <c r="B35" s="168"/>
      <c r="C35" s="367">
        <v>366480</v>
      </c>
      <c r="D35" s="368"/>
      <c r="E35" s="167"/>
      <c r="F35" s="7"/>
      <c r="I35" s="125"/>
      <c r="L35" s="6"/>
      <c r="M35" s="6"/>
      <c r="N35"/>
    </row>
    <row r="36" spans="1:14" s="1" customFormat="1" ht="15.75">
      <c r="A36" s="213"/>
      <c r="B36" s="214"/>
      <c r="C36" s="215"/>
      <c r="D36" s="215"/>
      <c r="E36" s="216"/>
      <c r="F36" s="217"/>
      <c r="I36" s="125"/>
      <c r="L36" s="6"/>
      <c r="M36" s="6"/>
      <c r="N36"/>
    </row>
    <row r="37" spans="1:2" ht="14.25">
      <c r="A37" s="126" t="s">
        <v>56</v>
      </c>
      <c r="B37" s="166"/>
    </row>
    <row r="38" spans="1:2" ht="15">
      <c r="A38" s="126" t="s">
        <v>57</v>
      </c>
      <c r="B38" s="2"/>
    </row>
  </sheetData>
  <mergeCells count="10">
    <mergeCell ref="I10:I14"/>
    <mergeCell ref="C35:D35"/>
    <mergeCell ref="B11:B14"/>
    <mergeCell ref="D9:E10"/>
    <mergeCell ref="B9:C10"/>
    <mergeCell ref="C11:C14"/>
    <mergeCell ref="H9:H14"/>
    <mergeCell ref="F11:F14"/>
    <mergeCell ref="F9:G10"/>
    <mergeCell ref="G11:G14"/>
  </mergeCells>
  <printOptions horizontalCentered="1"/>
  <pageMargins left="1.01" right="0" top="0.24" bottom="0.5" header="0.16" footer="0.5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Q45"/>
  <sheetViews>
    <sheetView view="pageBreakPreview" zoomScaleSheetLayoutView="100" workbookViewId="0" topLeftCell="A19">
      <selection activeCell="B29" sqref="B29"/>
    </sheetView>
  </sheetViews>
  <sheetFormatPr defaultColWidth="9.140625" defaultRowHeight="12.75"/>
  <cols>
    <col min="1" max="1" width="6.8515625" style="0" customWidth="1"/>
    <col min="2" max="2" width="39.7109375" style="0" customWidth="1"/>
    <col min="3" max="3" width="16.7109375" style="0" customWidth="1"/>
    <col min="4" max="4" width="15.140625" style="0" customWidth="1"/>
    <col min="5" max="5" width="13.140625" style="0" customWidth="1"/>
    <col min="6" max="6" width="13.57421875" style="0" customWidth="1"/>
    <col min="7" max="7" width="19.7109375" style="0" customWidth="1"/>
    <col min="8" max="8" width="14.28125" style="0" customWidth="1"/>
    <col min="9" max="9" width="13.7109375" style="0" customWidth="1"/>
    <col min="10" max="10" width="15.28125" style="0" customWidth="1"/>
    <col min="11" max="11" width="10.7109375" style="0" customWidth="1"/>
    <col min="12" max="12" width="11.28125" style="0" customWidth="1"/>
    <col min="13" max="13" width="12.8515625" style="127" customWidth="1"/>
    <col min="14" max="14" width="10.28125" style="0" customWidth="1"/>
    <col min="15" max="15" width="10.7109375" style="0" customWidth="1"/>
    <col min="17" max="17" width="11.57421875" style="0" customWidth="1"/>
    <col min="18" max="18" width="16.7109375" style="0" customWidth="1"/>
    <col min="19" max="19" width="14.00390625" style="0" customWidth="1"/>
    <col min="20" max="20" width="14.140625" style="0" customWidth="1"/>
  </cols>
  <sheetData>
    <row r="1" spans="1:11" ht="18">
      <c r="A1" s="9" t="s">
        <v>2</v>
      </c>
      <c r="E1" s="40"/>
      <c r="F1" s="40"/>
      <c r="G1" s="40"/>
      <c r="H1" s="18"/>
      <c r="J1" s="10"/>
      <c r="K1" s="17"/>
    </row>
    <row r="2" spans="1:13" ht="18">
      <c r="A2" s="38" t="s">
        <v>21</v>
      </c>
      <c r="E2" s="17"/>
      <c r="F2" s="18"/>
      <c r="G2" s="18"/>
      <c r="H2" s="18"/>
      <c r="J2" s="10"/>
      <c r="K2" s="10"/>
      <c r="L2" s="12"/>
      <c r="M2" s="10"/>
    </row>
    <row r="3" spans="1:13" ht="18">
      <c r="A3" s="38"/>
      <c r="E3" s="43"/>
      <c r="F3" s="43"/>
      <c r="G3" s="17"/>
      <c r="H3" s="17"/>
      <c r="K3" s="6"/>
      <c r="L3" s="12"/>
      <c r="M3" s="10"/>
    </row>
    <row r="4" spans="1:13" ht="15.75">
      <c r="A4" s="38"/>
      <c r="E4" s="38"/>
      <c r="F4" s="38"/>
      <c r="G4" s="38"/>
      <c r="H4" s="9"/>
      <c r="L4" s="12"/>
      <c r="M4" s="10"/>
    </row>
    <row r="5" spans="2:12" ht="15.75">
      <c r="B5" s="44" t="s">
        <v>138</v>
      </c>
      <c r="C5" s="44"/>
      <c r="D5" s="44"/>
      <c r="E5" s="277"/>
      <c r="F5" s="276"/>
      <c r="G5" s="3"/>
      <c r="H5" s="3"/>
      <c r="I5" s="3"/>
      <c r="L5" s="6"/>
    </row>
    <row r="6" spans="2:12" ht="15.75">
      <c r="B6" s="44" t="s">
        <v>129</v>
      </c>
      <c r="C6" s="44"/>
      <c r="D6" s="44"/>
      <c r="E6" s="277"/>
      <c r="F6" s="276"/>
      <c r="G6" s="3"/>
      <c r="H6" s="161"/>
      <c r="I6" s="161"/>
      <c r="J6" s="10"/>
      <c r="K6" s="6"/>
      <c r="L6" s="6"/>
    </row>
    <row r="7" spans="2:12" ht="12.75">
      <c r="B7" s="9"/>
      <c r="C7" s="9"/>
      <c r="D7" s="9"/>
      <c r="E7" s="9"/>
      <c r="F7" s="9"/>
      <c r="G7" s="161"/>
      <c r="H7" s="161"/>
      <c r="I7" s="161"/>
      <c r="K7" s="6"/>
      <c r="L7" s="6"/>
    </row>
    <row r="8" spans="2:12" ht="15">
      <c r="B8" s="9" t="s">
        <v>58</v>
      </c>
      <c r="C8" s="9"/>
      <c r="D8" s="9"/>
      <c r="E8" s="9"/>
      <c r="F8" s="128"/>
      <c r="G8" s="128"/>
      <c r="H8" s="9"/>
      <c r="I8" s="9"/>
      <c r="L8" s="6"/>
    </row>
    <row r="9" spans="2:10" ht="15.75" thickBot="1">
      <c r="B9" s="48"/>
      <c r="J9" s="10"/>
    </row>
    <row r="10" spans="1:13" ht="12.75" customHeight="1" thickBot="1">
      <c r="A10" s="129"/>
      <c r="B10" s="49"/>
      <c r="C10" s="403" t="s">
        <v>59</v>
      </c>
      <c r="D10" s="404"/>
      <c r="E10" s="399" t="s">
        <v>60</v>
      </c>
      <c r="F10" s="400"/>
      <c r="G10" s="383" t="s">
        <v>139</v>
      </c>
      <c r="M10"/>
    </row>
    <row r="11" spans="1:13" ht="24" customHeight="1" thickBot="1">
      <c r="A11" s="130" t="s">
        <v>3</v>
      </c>
      <c r="B11" s="49"/>
      <c r="C11" s="405">
        <v>0.9</v>
      </c>
      <c r="D11" s="406"/>
      <c r="E11" s="401"/>
      <c r="F11" s="402"/>
      <c r="G11" s="384"/>
      <c r="M11"/>
    </row>
    <row r="12" spans="1:13" ht="12.75" customHeight="1">
      <c r="A12" s="130"/>
      <c r="B12" s="131" t="s">
        <v>0</v>
      </c>
      <c r="C12" s="407" t="s">
        <v>42</v>
      </c>
      <c r="D12" s="409" t="s">
        <v>43</v>
      </c>
      <c r="E12" s="397" t="s">
        <v>61</v>
      </c>
      <c r="F12" s="391" t="s">
        <v>43</v>
      </c>
      <c r="G12" s="384"/>
      <c r="M12"/>
    </row>
    <row r="13" spans="1:13" ht="12.75" customHeight="1">
      <c r="A13" s="130"/>
      <c r="B13" s="132"/>
      <c r="C13" s="408"/>
      <c r="D13" s="410"/>
      <c r="E13" s="398"/>
      <c r="F13" s="392"/>
      <c r="G13" s="384"/>
      <c r="M13"/>
    </row>
    <row r="14" spans="1:13" ht="12.75" customHeight="1">
      <c r="A14" s="130"/>
      <c r="B14" s="132"/>
      <c r="C14" s="408"/>
      <c r="D14" s="410"/>
      <c r="E14" s="398"/>
      <c r="F14" s="392"/>
      <c r="G14" s="384"/>
      <c r="M14"/>
    </row>
    <row r="15" spans="1:13" ht="13.5" customHeight="1" thickBot="1">
      <c r="A15" s="130"/>
      <c r="B15" s="133"/>
      <c r="C15" s="408"/>
      <c r="D15" s="410"/>
      <c r="E15" s="398"/>
      <c r="F15" s="392"/>
      <c r="G15" s="385"/>
      <c r="M15"/>
    </row>
    <row r="16" spans="1:7" s="134" customFormat="1" ht="12.75" customHeight="1" thickBot="1">
      <c r="A16" s="226"/>
      <c r="B16" s="227">
        <v>0</v>
      </c>
      <c r="C16" s="228">
        <v>1</v>
      </c>
      <c r="D16" s="228">
        <v>2</v>
      </c>
      <c r="E16" s="229">
        <v>3</v>
      </c>
      <c r="F16" s="228">
        <v>4</v>
      </c>
      <c r="G16" s="244" t="s">
        <v>62</v>
      </c>
    </row>
    <row r="17" spans="1:13" ht="15" customHeight="1" thickBot="1">
      <c r="A17" s="135">
        <v>1</v>
      </c>
      <c r="B17" s="136" t="s">
        <v>63</v>
      </c>
      <c r="C17" s="137">
        <v>88.5</v>
      </c>
      <c r="D17" s="234">
        <f>C17*$C$34</f>
        <v>3738.58602935526</v>
      </c>
      <c r="E17" s="238">
        <v>0</v>
      </c>
      <c r="F17" s="248">
        <v>0</v>
      </c>
      <c r="G17" s="245">
        <f>D17+F17</f>
        <v>3738.58602935526</v>
      </c>
      <c r="M17"/>
    </row>
    <row r="18" spans="1:13" ht="16.5" thickBot="1">
      <c r="A18" s="138">
        <v>2</v>
      </c>
      <c r="B18" s="139" t="s">
        <v>47</v>
      </c>
      <c r="C18" s="140">
        <v>116.5</v>
      </c>
      <c r="D18" s="235">
        <f>C18*$C$34</f>
        <v>4921.415507569353</v>
      </c>
      <c r="E18" s="239">
        <v>0</v>
      </c>
      <c r="F18" s="248">
        <v>0</v>
      </c>
      <c r="G18" s="245">
        <f>D18+F18</f>
        <v>4921.415507569353</v>
      </c>
      <c r="M18"/>
    </row>
    <row r="19" spans="1:13" ht="16.5" thickBot="1">
      <c r="A19" s="138">
        <v>3</v>
      </c>
      <c r="B19" s="139" t="s">
        <v>126</v>
      </c>
      <c r="C19" s="140">
        <v>81</v>
      </c>
      <c r="D19" s="235">
        <f>C19*$C$34</f>
        <v>3421.7567048336277</v>
      </c>
      <c r="E19" s="239">
        <v>0</v>
      </c>
      <c r="F19" s="248">
        <v>0</v>
      </c>
      <c r="G19" s="245">
        <f>D19+F19</f>
        <v>3421.7567048336277</v>
      </c>
      <c r="M19"/>
    </row>
    <row r="20" spans="1:13" ht="16.5" thickBot="1">
      <c r="A20" s="138">
        <v>5</v>
      </c>
      <c r="B20" s="139" t="s">
        <v>64</v>
      </c>
      <c r="C20" s="140">
        <v>32.5</v>
      </c>
      <c r="D20" s="235">
        <f>C20*$C$34</f>
        <v>1372.927072927073</v>
      </c>
      <c r="E20" s="239">
        <v>0</v>
      </c>
      <c r="F20" s="248">
        <v>0</v>
      </c>
      <c r="G20" s="245">
        <f>D20+F20</f>
        <v>1372.927072927073</v>
      </c>
      <c r="M20"/>
    </row>
    <row r="21" spans="1:13" ht="18.75" customHeight="1" thickBot="1">
      <c r="A21" s="141"/>
      <c r="B21" s="141" t="s">
        <v>10</v>
      </c>
      <c r="C21" s="142">
        <f>SUM(C17:C20)</f>
        <v>318.5</v>
      </c>
      <c r="D21" s="142">
        <f>SUM(D17:D20)</f>
        <v>13454.685314685314</v>
      </c>
      <c r="E21" s="240">
        <f>SUM(E17:E20)</f>
        <v>0</v>
      </c>
      <c r="F21" s="142">
        <f>SUM(F17:F20)</f>
        <v>0</v>
      </c>
      <c r="G21" s="233">
        <f>SUM(G17:G20)</f>
        <v>13454.685314685314</v>
      </c>
      <c r="M21"/>
    </row>
    <row r="22" spans="1:13" ht="16.5" thickBot="1">
      <c r="A22" s="143">
        <v>1</v>
      </c>
      <c r="B22" s="144" t="s">
        <v>65</v>
      </c>
      <c r="C22" s="145">
        <v>895.5</v>
      </c>
      <c r="D22" s="236">
        <f aca="true" t="shared" si="0" ref="D22:D29">C22*$C$34</f>
        <v>37829.42134788288</v>
      </c>
      <c r="E22" s="241">
        <v>0</v>
      </c>
      <c r="F22" s="248">
        <v>0</v>
      </c>
      <c r="G22" s="245">
        <f>D22+F22</f>
        <v>37829.42134788288</v>
      </c>
      <c r="M22"/>
    </row>
    <row r="23" spans="1:13" ht="16.5" thickBot="1">
      <c r="A23" s="138">
        <v>2</v>
      </c>
      <c r="B23" s="146" t="s">
        <v>63</v>
      </c>
      <c r="C23" s="140">
        <v>92.5</v>
      </c>
      <c r="D23" s="235">
        <f t="shared" si="0"/>
        <v>3907.5616691001305</v>
      </c>
      <c r="E23" s="239">
        <v>0</v>
      </c>
      <c r="F23" s="248">
        <v>0</v>
      </c>
      <c r="G23" s="245">
        <f aca="true" t="shared" si="1" ref="G23:G29">D23+F23</f>
        <v>3907.5616691001305</v>
      </c>
      <c r="M23"/>
    </row>
    <row r="24" spans="1:13" ht="16.5" thickBot="1">
      <c r="A24" s="138">
        <v>3</v>
      </c>
      <c r="B24" s="146" t="s">
        <v>66</v>
      </c>
      <c r="C24" s="140">
        <v>215.5</v>
      </c>
      <c r="D24" s="235">
        <f t="shared" si="0"/>
        <v>9103.562591254899</v>
      </c>
      <c r="E24" s="239">
        <v>0</v>
      </c>
      <c r="F24" s="248">
        <v>0</v>
      </c>
      <c r="G24" s="245">
        <f t="shared" si="1"/>
        <v>9103.562591254899</v>
      </c>
      <c r="M24"/>
    </row>
    <row r="25" spans="1:13" ht="16.5" thickBot="1">
      <c r="A25" s="147">
        <v>4</v>
      </c>
      <c r="B25" s="148" t="s">
        <v>67</v>
      </c>
      <c r="C25" s="149">
        <v>378.5</v>
      </c>
      <c r="D25" s="237">
        <f t="shared" si="0"/>
        <v>15989.319910858372</v>
      </c>
      <c r="E25" s="242">
        <v>0</v>
      </c>
      <c r="F25" s="248">
        <v>0</v>
      </c>
      <c r="G25" s="245">
        <f t="shared" si="1"/>
        <v>15989.319910858372</v>
      </c>
      <c r="H25" s="1"/>
      <c r="M25"/>
    </row>
    <row r="26" spans="1:13" ht="16.5" thickBot="1">
      <c r="A26" s="93">
        <v>6</v>
      </c>
      <c r="B26" s="232" t="s">
        <v>68</v>
      </c>
      <c r="C26" s="140">
        <v>349</v>
      </c>
      <c r="D26" s="235">
        <f t="shared" si="0"/>
        <v>14743.124567739951</v>
      </c>
      <c r="E26" s="239">
        <v>0</v>
      </c>
      <c r="F26" s="249">
        <v>0</v>
      </c>
      <c r="G26" s="245">
        <f t="shared" si="1"/>
        <v>14743.124567739951</v>
      </c>
      <c r="M26"/>
    </row>
    <row r="27" spans="1:13" ht="16.5" thickBot="1">
      <c r="A27" s="93">
        <v>7</v>
      </c>
      <c r="B27" s="232" t="s">
        <v>52</v>
      </c>
      <c r="C27" s="140">
        <v>491.25</v>
      </c>
      <c r="D27" s="235">
        <f t="shared" si="0"/>
        <v>20752.320756166908</v>
      </c>
      <c r="E27" s="239">
        <v>0</v>
      </c>
      <c r="F27" s="249">
        <v>0</v>
      </c>
      <c r="G27" s="245">
        <f t="shared" si="1"/>
        <v>20752.320756166908</v>
      </c>
      <c r="M27"/>
    </row>
    <row r="28" spans="1:13" ht="16.5" thickBot="1">
      <c r="A28" s="93">
        <v>8</v>
      </c>
      <c r="B28" s="232" t="s">
        <v>146</v>
      </c>
      <c r="C28" s="140">
        <v>333</v>
      </c>
      <c r="D28" s="235">
        <f t="shared" si="0"/>
        <v>14067.22200876047</v>
      </c>
      <c r="E28" s="239">
        <v>0</v>
      </c>
      <c r="F28" s="249">
        <v>0</v>
      </c>
      <c r="G28" s="245">
        <f t="shared" si="1"/>
        <v>14067.22200876047</v>
      </c>
      <c r="M28"/>
    </row>
    <row r="29" spans="1:13" ht="16.5" thickBot="1">
      <c r="A29" s="253">
        <v>9</v>
      </c>
      <c r="B29" s="150" t="s">
        <v>147</v>
      </c>
      <c r="C29" s="149">
        <v>179.5</v>
      </c>
      <c r="D29" s="237">
        <f t="shared" si="0"/>
        <v>7582.781833551064</v>
      </c>
      <c r="E29" s="242">
        <v>0</v>
      </c>
      <c r="F29" s="254">
        <v>0</v>
      </c>
      <c r="G29" s="245">
        <f t="shared" si="1"/>
        <v>7582.781833551064</v>
      </c>
      <c r="M29"/>
    </row>
    <row r="30" spans="1:13" ht="15.75" thickBot="1">
      <c r="A30" s="141"/>
      <c r="B30" s="141" t="s">
        <v>11</v>
      </c>
      <c r="C30" s="142">
        <f>SUM(C22:C29)</f>
        <v>2934.75</v>
      </c>
      <c r="D30" s="142">
        <f>SUM(D22:D29)</f>
        <v>123975.31468531469</v>
      </c>
      <c r="E30" s="240">
        <f>SUM(E22:E29)</f>
        <v>0</v>
      </c>
      <c r="F30" s="142">
        <f>SUM(F22:F29)</f>
        <v>0</v>
      </c>
      <c r="G30" s="233">
        <f>SUM(G22:G29)</f>
        <v>123975.31468531469</v>
      </c>
      <c r="M30"/>
    </row>
    <row r="31" spans="1:9" s="1" customFormat="1" ht="16.5" thickBot="1">
      <c r="A31" s="169"/>
      <c r="B31" s="170" t="s">
        <v>69</v>
      </c>
      <c r="C31" s="171">
        <f>C21+C30</f>
        <v>3253.25</v>
      </c>
      <c r="D31" s="171">
        <f>D21+D30</f>
        <v>137430</v>
      </c>
      <c r="E31" s="243">
        <f>E21+E30</f>
        <v>0</v>
      </c>
      <c r="F31" s="250">
        <f>F30</f>
        <v>0</v>
      </c>
      <c r="G31" s="247">
        <f>G21+G30</f>
        <v>137430</v>
      </c>
      <c r="I31" s="127"/>
    </row>
    <row r="32" spans="2:9" s="1" customFormat="1" ht="15.75">
      <c r="B32" s="110" t="s">
        <v>54</v>
      </c>
      <c r="C32" s="151">
        <f>D36*90%</f>
        <v>123687</v>
      </c>
      <c r="D32" s="151"/>
      <c r="E32" s="152">
        <f>D36*10%</f>
        <v>13743</v>
      </c>
      <c r="F32" s="153">
        <f>D36*10%</f>
        <v>13743</v>
      </c>
      <c r="G32"/>
      <c r="I32" s="127"/>
    </row>
    <row r="33" spans="1:13" ht="15.75">
      <c r="A33" s="1"/>
      <c r="B33" s="110" t="s">
        <v>70</v>
      </c>
      <c r="C33" s="151">
        <f>F38</f>
        <v>13743</v>
      </c>
      <c r="D33" s="151"/>
      <c r="E33" s="152">
        <v>0</v>
      </c>
      <c r="F33" s="154"/>
      <c r="I33" s="127"/>
      <c r="M33"/>
    </row>
    <row r="34" spans="2:13" ht="15.75">
      <c r="B34" s="114" t="s">
        <v>55</v>
      </c>
      <c r="C34" s="155">
        <f>(C32+C33)/C31</f>
        <v>42.24390993621763</v>
      </c>
      <c r="D34" s="155"/>
      <c r="E34" s="156">
        <v>0</v>
      </c>
      <c r="I34" s="127"/>
      <c r="K34" s="394"/>
      <c r="L34" s="394"/>
      <c r="M34" s="394"/>
    </row>
    <row r="35" spans="15:17" ht="15.75" customHeight="1" thickBot="1">
      <c r="O35" s="125"/>
      <c r="P35" s="125"/>
      <c r="Q35" s="125"/>
    </row>
    <row r="36" spans="2:17" ht="39.75" customHeight="1" thickBot="1">
      <c r="B36" s="230" t="s">
        <v>136</v>
      </c>
      <c r="C36" s="231">
        <v>137430</v>
      </c>
      <c r="D36" s="395">
        <v>137430</v>
      </c>
      <c r="E36" s="396"/>
      <c r="F36" s="157" t="s">
        <v>137</v>
      </c>
      <c r="G36" s="1"/>
      <c r="H36" s="158"/>
      <c r="O36" s="125"/>
      <c r="P36" s="125"/>
      <c r="Q36" s="125"/>
    </row>
    <row r="37" spans="5:10" s="3" customFormat="1" ht="38.25" customHeight="1">
      <c r="E37" s="159" t="s">
        <v>71</v>
      </c>
      <c r="F37" s="4">
        <f>D36*10%</f>
        <v>13743</v>
      </c>
      <c r="H37" s="160"/>
      <c r="I37" s="160"/>
      <c r="J37"/>
    </row>
    <row r="38" spans="2:10" s="3" customFormat="1" ht="16.5" customHeight="1">
      <c r="B38" s="161" t="s">
        <v>72</v>
      </c>
      <c r="C38" s="3" t="s">
        <v>73</v>
      </c>
      <c r="D38" s="4">
        <f>C32</f>
        <v>123687</v>
      </c>
      <c r="E38" s="16">
        <f>D38/$D$41</f>
        <v>1</v>
      </c>
      <c r="F38" s="4">
        <f>$F$37*E38</f>
        <v>13743</v>
      </c>
      <c r="H38" s="160"/>
      <c r="I38" s="160"/>
      <c r="J38"/>
    </row>
    <row r="39" spans="2:10" s="3" customFormat="1" ht="16.5" customHeight="1">
      <c r="B39" s="161" t="s">
        <v>74</v>
      </c>
      <c r="C39" s="3" t="s">
        <v>75</v>
      </c>
      <c r="D39" s="4"/>
      <c r="E39" s="16">
        <f>D39/$D$41</f>
        <v>0</v>
      </c>
      <c r="F39" s="4">
        <f>$F$37*E39</f>
        <v>0</v>
      </c>
      <c r="H39" s="160"/>
      <c r="I39" s="160"/>
      <c r="J39"/>
    </row>
    <row r="40" spans="2:10" s="3" customFormat="1" ht="16.5" customHeight="1">
      <c r="B40" s="161" t="s">
        <v>76</v>
      </c>
      <c r="C40" s="3" t="s">
        <v>77</v>
      </c>
      <c r="D40" s="4"/>
      <c r="E40" s="16">
        <f>D40/$D$41</f>
        <v>0</v>
      </c>
      <c r="F40" s="4">
        <f>$F$37*E40</f>
        <v>0</v>
      </c>
      <c r="H40" s="160"/>
      <c r="I40" s="160"/>
      <c r="J40"/>
    </row>
    <row r="41" spans="2:10" s="3" customFormat="1" ht="15" customHeight="1">
      <c r="B41" s="162" t="s">
        <v>143</v>
      </c>
      <c r="C41" s="161" t="s">
        <v>78</v>
      </c>
      <c r="D41" s="163">
        <f>SUM(D38:D40)</f>
        <v>123687</v>
      </c>
      <c r="E41" s="164">
        <f>D41/$D$41</f>
        <v>1</v>
      </c>
      <c r="F41" s="163">
        <f>SUM(F38:F40)</f>
        <v>13743</v>
      </c>
      <c r="H41" s="160"/>
      <c r="I41" s="160"/>
      <c r="J41"/>
    </row>
    <row r="42" spans="8:10" s="3" customFormat="1" ht="14.25" customHeight="1">
      <c r="H42" s="160"/>
      <c r="I42" s="160"/>
      <c r="J42"/>
    </row>
    <row r="43" ht="12.75">
      <c r="L43" s="6"/>
    </row>
    <row r="44" spans="2:7" ht="12.75">
      <c r="B44" s="162" t="s">
        <v>56</v>
      </c>
      <c r="E44" s="9"/>
      <c r="F44" s="165"/>
      <c r="G44" s="1"/>
    </row>
    <row r="45" spans="2:6" ht="12.75">
      <c r="B45" s="162" t="s">
        <v>79</v>
      </c>
      <c r="F45" s="1"/>
    </row>
  </sheetData>
  <mergeCells count="10">
    <mergeCell ref="K34:M34"/>
    <mergeCell ref="F12:F15"/>
    <mergeCell ref="D36:E36"/>
    <mergeCell ref="E12:E15"/>
    <mergeCell ref="G10:G15"/>
    <mergeCell ref="E10:F11"/>
    <mergeCell ref="C10:D10"/>
    <mergeCell ref="C11:D11"/>
    <mergeCell ref="C12:C15"/>
    <mergeCell ref="D12:D15"/>
  </mergeCells>
  <printOptions/>
  <pageMargins left="0.85" right="0.2" top="0.53" bottom="0.48" header="0.27" footer="0.5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N38"/>
  <sheetViews>
    <sheetView view="pageBreakPreview" zoomScaleSheetLayoutView="100" workbookViewId="0" topLeftCell="A16">
      <selection activeCell="B22" sqref="B22:B28"/>
    </sheetView>
  </sheetViews>
  <sheetFormatPr defaultColWidth="9.140625" defaultRowHeight="12.75"/>
  <cols>
    <col min="1" max="1" width="33.7109375" style="0" customWidth="1"/>
    <col min="2" max="2" width="15.8515625" style="0" customWidth="1"/>
    <col min="3" max="3" width="15.421875" style="0" customWidth="1"/>
    <col min="4" max="4" width="16.28125" style="0" customWidth="1"/>
    <col min="5" max="5" width="13.28125" style="0" customWidth="1"/>
    <col min="6" max="6" width="13.7109375" style="5" customWidth="1"/>
    <col min="7" max="7" width="16.00390625" style="0" customWidth="1"/>
    <col min="8" max="8" width="17.8515625" style="0" customWidth="1"/>
    <col min="9" max="9" width="13.57421875" style="0" customWidth="1"/>
    <col min="10" max="10" width="14.28125" style="0" customWidth="1"/>
    <col min="11" max="11" width="13.28125" style="0" customWidth="1"/>
    <col min="12" max="12" width="15.28125" style="6" customWidth="1"/>
    <col min="13" max="14" width="14.7109375" style="6" customWidth="1"/>
    <col min="15" max="15" width="13.140625" style="0" customWidth="1"/>
    <col min="16" max="16" width="11.28125" style="0" customWidth="1"/>
  </cols>
  <sheetData>
    <row r="1" spans="1:11" ht="18">
      <c r="A1" s="38" t="s">
        <v>2</v>
      </c>
      <c r="E1" s="39"/>
      <c r="F1" s="40"/>
      <c r="G1" s="40"/>
      <c r="H1" s="18"/>
      <c r="J1" s="10"/>
      <c r="K1" s="17"/>
    </row>
    <row r="2" spans="1:11" ht="18">
      <c r="A2" s="41" t="s">
        <v>38</v>
      </c>
      <c r="E2" s="38"/>
      <c r="F2" s="17"/>
      <c r="G2" s="18"/>
      <c r="H2" s="18"/>
      <c r="J2" s="10"/>
      <c r="K2" s="10"/>
    </row>
    <row r="3" spans="1:11" ht="18">
      <c r="A3" s="42"/>
      <c r="E3" s="43"/>
      <c r="F3" s="17"/>
      <c r="G3" s="17"/>
      <c r="H3" s="17"/>
      <c r="K3" s="6"/>
    </row>
    <row r="4" spans="5:8" ht="15.75">
      <c r="E4" s="38"/>
      <c r="F4" s="38"/>
      <c r="G4" s="38"/>
      <c r="H4" s="9"/>
    </row>
    <row r="5" spans="2:9" ht="15.75">
      <c r="B5" s="44" t="s">
        <v>133</v>
      </c>
      <c r="C5" s="44"/>
      <c r="D5" s="44"/>
      <c r="E5" s="44"/>
      <c r="F5" s="276"/>
      <c r="G5" s="3"/>
      <c r="H5" s="3"/>
      <c r="I5" s="3"/>
    </row>
    <row r="6" spans="2:10" ht="15.75">
      <c r="B6" s="44" t="s">
        <v>129</v>
      </c>
      <c r="C6" s="44"/>
      <c r="D6" s="44"/>
      <c r="E6" s="44"/>
      <c r="F6" s="276"/>
      <c r="G6" s="3"/>
      <c r="H6" s="3"/>
      <c r="I6" s="3"/>
      <c r="J6" s="6"/>
    </row>
    <row r="7" spans="2:10" ht="15">
      <c r="B7" s="46" t="s">
        <v>39</v>
      </c>
      <c r="C7" s="47"/>
      <c r="D7" s="47"/>
      <c r="E7" s="48"/>
      <c r="I7" s="6"/>
      <c r="J7" s="6"/>
    </row>
    <row r="8" spans="9:10" ht="13.5" thickBot="1">
      <c r="I8" s="6"/>
      <c r="J8" s="6"/>
    </row>
    <row r="9" spans="1:14" ht="12.75" customHeight="1">
      <c r="A9" s="49"/>
      <c r="B9" s="376" t="s">
        <v>40</v>
      </c>
      <c r="C9" s="377"/>
      <c r="D9" s="372" t="s">
        <v>41</v>
      </c>
      <c r="E9" s="373"/>
      <c r="F9" s="372" t="s">
        <v>41</v>
      </c>
      <c r="G9" s="389"/>
      <c r="H9" s="383" t="s">
        <v>135</v>
      </c>
      <c r="J9" s="6"/>
      <c r="L9"/>
      <c r="M9"/>
      <c r="N9"/>
    </row>
    <row r="10" spans="1:14" ht="25.5" customHeight="1" thickBot="1">
      <c r="A10" s="50"/>
      <c r="B10" s="378"/>
      <c r="C10" s="379"/>
      <c r="D10" s="374"/>
      <c r="E10" s="375"/>
      <c r="F10" s="374"/>
      <c r="G10" s="390"/>
      <c r="H10" s="384"/>
      <c r="L10"/>
      <c r="M10"/>
      <c r="N10"/>
    </row>
    <row r="11" spans="1:14" ht="12.75" customHeight="1">
      <c r="A11" s="51" t="s">
        <v>0</v>
      </c>
      <c r="B11" s="369" t="s">
        <v>42</v>
      </c>
      <c r="C11" s="380" t="s">
        <v>43</v>
      </c>
      <c r="D11" s="252" t="s">
        <v>117</v>
      </c>
      <c r="E11" s="52"/>
      <c r="F11" s="386" t="s">
        <v>120</v>
      </c>
      <c r="G11" s="391" t="s">
        <v>43</v>
      </c>
      <c r="H11" s="384"/>
      <c r="L11"/>
      <c r="M11"/>
      <c r="N11"/>
    </row>
    <row r="12" spans="1:14" ht="12.75" customHeight="1">
      <c r="A12" s="50"/>
      <c r="B12" s="370"/>
      <c r="C12" s="381"/>
      <c r="D12" s="251"/>
      <c r="E12" s="54"/>
      <c r="F12" s="387"/>
      <c r="G12" s="392"/>
      <c r="H12" s="384"/>
      <c r="L12"/>
      <c r="M12"/>
      <c r="N12"/>
    </row>
    <row r="13" spans="1:14" ht="12.75" customHeight="1">
      <c r="A13" s="50"/>
      <c r="B13" s="370"/>
      <c r="C13" s="381"/>
      <c r="D13" s="53" t="s">
        <v>44</v>
      </c>
      <c r="E13" s="54" t="s">
        <v>43</v>
      </c>
      <c r="F13" s="387"/>
      <c r="G13" s="392"/>
      <c r="H13" s="384"/>
      <c r="L13"/>
      <c r="M13"/>
      <c r="N13"/>
    </row>
    <row r="14" spans="1:14" ht="13.5" customHeight="1" thickBot="1">
      <c r="A14" s="55"/>
      <c r="B14" s="371"/>
      <c r="C14" s="382"/>
      <c r="D14" s="58"/>
      <c r="E14" s="59"/>
      <c r="F14" s="388"/>
      <c r="G14" s="393"/>
      <c r="H14" s="385"/>
      <c r="L14"/>
      <c r="M14"/>
      <c r="N14"/>
    </row>
    <row r="15" spans="1:14" ht="13.5" customHeight="1" thickBot="1">
      <c r="A15" s="55"/>
      <c r="B15" s="56"/>
      <c r="C15" s="57"/>
      <c r="D15" s="58"/>
      <c r="E15" s="37">
        <f>D32*50%</f>
        <v>22770</v>
      </c>
      <c r="F15" s="60"/>
      <c r="G15" s="61">
        <f>D32*50%</f>
        <v>22770</v>
      </c>
      <c r="H15" s="62"/>
      <c r="L15"/>
      <c r="M15"/>
      <c r="N15"/>
    </row>
    <row r="16" spans="1:9" s="71" customFormat="1" ht="12.75" thickBot="1">
      <c r="A16" s="63">
        <v>0</v>
      </c>
      <c r="B16" s="64">
        <v>1</v>
      </c>
      <c r="C16" s="65">
        <v>2</v>
      </c>
      <c r="D16" s="66">
        <v>3</v>
      </c>
      <c r="E16" s="67">
        <v>4</v>
      </c>
      <c r="F16" s="68">
        <v>5</v>
      </c>
      <c r="G16" s="69">
        <v>6</v>
      </c>
      <c r="H16" s="67" t="s">
        <v>45</v>
      </c>
      <c r="I16" s="70"/>
    </row>
    <row r="17" spans="1:14" ht="15.75" thickBot="1">
      <c r="A17" s="72" t="s">
        <v>4</v>
      </c>
      <c r="B17" s="73">
        <v>623.3</v>
      </c>
      <c r="C17" s="74">
        <f aca="true" t="shared" si="0" ref="C17:C30">B17*$B$33</f>
        <v>3494.073202376234</v>
      </c>
      <c r="D17" s="75">
        <v>144</v>
      </c>
      <c r="E17" s="76">
        <f aca="true" t="shared" si="1" ref="E17:E30">D17*$D$33</f>
        <v>1951.7142857142858</v>
      </c>
      <c r="F17" s="77">
        <v>328</v>
      </c>
      <c r="G17" s="270">
        <f aca="true" t="shared" si="2" ref="G17:G30">$G$33*F17</f>
        <v>1665.230769230769</v>
      </c>
      <c r="H17" s="275">
        <f aca="true" t="shared" si="3" ref="H17:H31">C17+G17+E17</f>
        <v>7111.01825732129</v>
      </c>
      <c r="I17" s="1"/>
      <c r="L17"/>
      <c r="M17"/>
      <c r="N17"/>
    </row>
    <row r="18" spans="1:14" ht="15.75" thickBot="1">
      <c r="A18" s="79" t="s">
        <v>5</v>
      </c>
      <c r="B18" s="80">
        <v>535.1</v>
      </c>
      <c r="C18" s="81">
        <f t="shared" si="0"/>
        <v>2999.6447466573445</v>
      </c>
      <c r="D18" s="82">
        <v>106</v>
      </c>
      <c r="E18" s="76">
        <f t="shared" si="1"/>
        <v>1436.6785714285716</v>
      </c>
      <c r="F18" s="83">
        <v>356</v>
      </c>
      <c r="G18" s="271">
        <f t="shared" si="2"/>
        <v>1807.3846153846152</v>
      </c>
      <c r="H18" s="275">
        <f t="shared" si="3"/>
        <v>6243.707933470531</v>
      </c>
      <c r="I18" s="1"/>
      <c r="L18"/>
      <c r="M18"/>
      <c r="N18"/>
    </row>
    <row r="19" spans="1:14" ht="15.75" thickBot="1">
      <c r="A19" s="85" t="s">
        <v>46</v>
      </c>
      <c r="B19" s="86">
        <v>612</v>
      </c>
      <c r="C19" s="87">
        <f t="shared" si="0"/>
        <v>3430.7280600902536</v>
      </c>
      <c r="D19" s="88">
        <v>136</v>
      </c>
      <c r="E19" s="76">
        <f t="shared" si="1"/>
        <v>1843.2857142857142</v>
      </c>
      <c r="F19" s="89">
        <v>336</v>
      </c>
      <c r="G19" s="272">
        <f t="shared" si="2"/>
        <v>1705.8461538461538</v>
      </c>
      <c r="H19" s="275">
        <f t="shared" si="3"/>
        <v>6979.859928222122</v>
      </c>
      <c r="I19" s="1"/>
      <c r="L19"/>
      <c r="M19"/>
      <c r="N19"/>
    </row>
    <row r="20" spans="1:14" ht="15.75" thickBot="1">
      <c r="A20" s="79" t="s">
        <v>6</v>
      </c>
      <c r="B20" s="91">
        <v>775.8</v>
      </c>
      <c r="C20" s="87">
        <f t="shared" si="0"/>
        <v>4348.952334996763</v>
      </c>
      <c r="D20" s="88">
        <v>144</v>
      </c>
      <c r="E20" s="76">
        <f t="shared" si="1"/>
        <v>1951.7142857142858</v>
      </c>
      <c r="F20" s="89">
        <v>378</v>
      </c>
      <c r="G20" s="272">
        <f t="shared" si="2"/>
        <v>1919.0769230769229</v>
      </c>
      <c r="H20" s="275">
        <f t="shared" si="3"/>
        <v>8219.743543787972</v>
      </c>
      <c r="I20" s="1"/>
      <c r="L20"/>
      <c r="M20"/>
      <c r="N20"/>
    </row>
    <row r="21" spans="1:14" ht="15.75" thickBot="1">
      <c r="A21" s="79" t="s">
        <v>7</v>
      </c>
      <c r="B21" s="91">
        <v>682.06</v>
      </c>
      <c r="C21" s="87">
        <f t="shared" si="0"/>
        <v>3823.4679422633308</v>
      </c>
      <c r="D21" s="88">
        <v>148</v>
      </c>
      <c r="E21" s="76">
        <f t="shared" si="1"/>
        <v>2005.9285714285716</v>
      </c>
      <c r="F21" s="89">
        <v>292</v>
      </c>
      <c r="G21" s="272">
        <f t="shared" si="2"/>
        <v>1482.4615384615383</v>
      </c>
      <c r="H21" s="275">
        <f t="shared" si="3"/>
        <v>7311.85805215344</v>
      </c>
      <c r="I21" s="1"/>
      <c r="L21"/>
      <c r="M21"/>
      <c r="N21"/>
    </row>
    <row r="22" spans="1:9" s="92" customFormat="1" ht="15.75" thickBot="1">
      <c r="A22" s="93" t="s">
        <v>8</v>
      </c>
      <c r="B22" s="80">
        <v>499.2</v>
      </c>
      <c r="C22" s="87">
        <f t="shared" si="0"/>
        <v>2798.397790191266</v>
      </c>
      <c r="D22" s="88">
        <v>133</v>
      </c>
      <c r="E22" s="76">
        <f t="shared" si="1"/>
        <v>1802.625</v>
      </c>
      <c r="F22" s="89">
        <v>396</v>
      </c>
      <c r="G22" s="272">
        <f t="shared" si="2"/>
        <v>2010.4615384615383</v>
      </c>
      <c r="H22" s="275">
        <f t="shared" si="3"/>
        <v>6611.484328652804</v>
      </c>
      <c r="I22" s="1"/>
    </row>
    <row r="23" spans="1:9" s="92" customFormat="1" ht="15.75" thickBot="1">
      <c r="A23" s="93" t="s">
        <v>9</v>
      </c>
      <c r="B23" s="80">
        <v>711.11</v>
      </c>
      <c r="C23" s="87">
        <f t="shared" si="0"/>
        <v>3986.315409821537</v>
      </c>
      <c r="D23" s="88">
        <v>133</v>
      </c>
      <c r="E23" s="76">
        <f t="shared" si="1"/>
        <v>1802.625</v>
      </c>
      <c r="F23" s="89">
        <v>332</v>
      </c>
      <c r="G23" s="272">
        <f t="shared" si="2"/>
        <v>1685.5384615384614</v>
      </c>
      <c r="H23" s="275">
        <f t="shared" si="3"/>
        <v>7474.478871359998</v>
      </c>
      <c r="I23" s="1"/>
    </row>
    <row r="24" spans="1:9" s="92" customFormat="1" ht="15.75" thickBot="1">
      <c r="A24" s="93" t="s">
        <v>48</v>
      </c>
      <c r="B24" s="347">
        <v>532.2</v>
      </c>
      <c r="C24" s="87">
        <f t="shared" si="0"/>
        <v>2983.3880287255447</v>
      </c>
      <c r="D24" s="88">
        <v>103</v>
      </c>
      <c r="E24" s="76">
        <f t="shared" si="1"/>
        <v>1396.017857142857</v>
      </c>
      <c r="F24" s="83">
        <v>208</v>
      </c>
      <c r="G24" s="272">
        <f t="shared" si="2"/>
        <v>1056</v>
      </c>
      <c r="H24" s="275">
        <f t="shared" si="3"/>
        <v>5435.405885868402</v>
      </c>
      <c r="I24" s="1"/>
    </row>
    <row r="25" spans="1:9" s="92" customFormat="1" ht="15.75" thickBot="1">
      <c r="A25" s="95" t="s">
        <v>49</v>
      </c>
      <c r="B25" s="347">
        <v>626.4</v>
      </c>
      <c r="C25" s="87">
        <f t="shared" si="0"/>
        <v>3511.4510732688477</v>
      </c>
      <c r="D25" s="88">
        <v>121</v>
      </c>
      <c r="E25" s="76">
        <f t="shared" si="1"/>
        <v>1639.982142857143</v>
      </c>
      <c r="F25" s="89">
        <v>324</v>
      </c>
      <c r="G25" s="272">
        <f t="shared" si="2"/>
        <v>1644.923076923077</v>
      </c>
      <c r="H25" s="275">
        <f t="shared" si="3"/>
        <v>6796.356293049068</v>
      </c>
      <c r="I25" s="1"/>
    </row>
    <row r="26" spans="1:9" s="92" customFormat="1" ht="15.75" thickBot="1">
      <c r="A26" s="96" t="s">
        <v>50</v>
      </c>
      <c r="B26" s="347">
        <v>409.7</v>
      </c>
      <c r="C26" s="87">
        <f t="shared" si="0"/>
        <v>2296.6818402270865</v>
      </c>
      <c r="D26" s="88">
        <v>121</v>
      </c>
      <c r="E26" s="76">
        <f t="shared" si="1"/>
        <v>1639.982142857143</v>
      </c>
      <c r="F26" s="89">
        <v>260</v>
      </c>
      <c r="G26" s="272">
        <f t="shared" si="2"/>
        <v>1320</v>
      </c>
      <c r="H26" s="275">
        <f t="shared" si="3"/>
        <v>5256.66398308423</v>
      </c>
      <c r="I26" s="1"/>
    </row>
    <row r="27" spans="1:9" s="92" customFormat="1" ht="15.75" thickBot="1">
      <c r="A27" s="93" t="s">
        <v>12</v>
      </c>
      <c r="B27" s="347">
        <v>562.91</v>
      </c>
      <c r="C27" s="87">
        <f t="shared" si="0"/>
        <v>3155.541065858504</v>
      </c>
      <c r="D27" s="88">
        <v>77</v>
      </c>
      <c r="E27" s="76">
        <f t="shared" si="1"/>
        <v>1043.625</v>
      </c>
      <c r="F27" s="89">
        <v>320</v>
      </c>
      <c r="G27" s="272">
        <f t="shared" si="2"/>
        <v>1624.6153846153845</v>
      </c>
      <c r="H27" s="275">
        <f t="shared" si="3"/>
        <v>5823.781450473889</v>
      </c>
      <c r="I27" s="1"/>
    </row>
    <row r="28" spans="1:9" s="92" customFormat="1" ht="15.75" thickBot="1">
      <c r="A28" s="97" t="s">
        <v>51</v>
      </c>
      <c r="B28" s="348">
        <v>513.2</v>
      </c>
      <c r="C28" s="99">
        <f t="shared" si="0"/>
        <v>2876.878497448233</v>
      </c>
      <c r="D28" s="100">
        <v>84</v>
      </c>
      <c r="E28" s="76">
        <f t="shared" si="1"/>
        <v>1138.5</v>
      </c>
      <c r="F28" s="101">
        <v>228</v>
      </c>
      <c r="G28" s="273">
        <f t="shared" si="2"/>
        <v>1157.5384615384614</v>
      </c>
      <c r="H28" s="275">
        <f t="shared" si="3"/>
        <v>5172.916958986694</v>
      </c>
      <c r="I28" s="1"/>
    </row>
    <row r="29" spans="1:9" s="92" customFormat="1" ht="15.75" thickBot="1">
      <c r="A29" s="103" t="s">
        <v>52</v>
      </c>
      <c r="B29" s="104">
        <f>570.8-36</f>
        <v>534.8</v>
      </c>
      <c r="C29" s="105">
        <f t="shared" si="0"/>
        <v>2997.9630172161237</v>
      </c>
      <c r="D29" s="106">
        <v>107</v>
      </c>
      <c r="E29" s="76">
        <f t="shared" si="1"/>
        <v>1450.232142857143</v>
      </c>
      <c r="F29" s="107">
        <v>407</v>
      </c>
      <c r="G29" s="123">
        <f t="shared" si="2"/>
        <v>2066.3076923076924</v>
      </c>
      <c r="H29" s="275">
        <f t="shared" si="3"/>
        <v>6514.50285238096</v>
      </c>
      <c r="I29" s="1"/>
    </row>
    <row r="30" spans="1:9" s="92" customFormat="1" ht="15.75" thickBot="1">
      <c r="A30" s="103" t="s">
        <v>121</v>
      </c>
      <c r="B30" s="104">
        <v>506</v>
      </c>
      <c r="C30" s="105">
        <f t="shared" si="0"/>
        <v>2836.5169908589355</v>
      </c>
      <c r="D30" s="106">
        <v>123</v>
      </c>
      <c r="E30" s="76">
        <f t="shared" si="1"/>
        <v>1667.0892857142858</v>
      </c>
      <c r="F30" s="107">
        <v>320</v>
      </c>
      <c r="G30" s="123">
        <f t="shared" si="2"/>
        <v>1624.6153846153845</v>
      </c>
      <c r="H30" s="275">
        <f t="shared" si="3"/>
        <v>6128.221661188605</v>
      </c>
      <c r="I30" s="1"/>
    </row>
    <row r="31" spans="1:14" ht="15.75" thickBot="1">
      <c r="A31" s="108" t="s">
        <v>53</v>
      </c>
      <c r="B31" s="109">
        <f aca="true" t="shared" si="4" ref="B31:G31">SUM(B17:B30)</f>
        <v>8123.779999999999</v>
      </c>
      <c r="C31" s="109">
        <f t="shared" si="4"/>
        <v>45540.00000000001</v>
      </c>
      <c r="D31" s="109">
        <f t="shared" si="4"/>
        <v>1680</v>
      </c>
      <c r="E31" s="109">
        <f t="shared" si="4"/>
        <v>22769.999999999996</v>
      </c>
      <c r="F31" s="109">
        <f t="shared" si="4"/>
        <v>4485</v>
      </c>
      <c r="G31" s="274">
        <f t="shared" si="4"/>
        <v>22769.999999999996</v>
      </c>
      <c r="H31" s="205">
        <f t="shared" si="3"/>
        <v>91080</v>
      </c>
      <c r="L31"/>
      <c r="M31"/>
      <c r="N31"/>
    </row>
    <row r="32" spans="1:10" s="1" customFormat="1" ht="16.5" thickBot="1">
      <c r="A32" s="110" t="s">
        <v>54</v>
      </c>
      <c r="B32" s="111">
        <f>C35*50%</f>
        <v>45540</v>
      </c>
      <c r="C32" s="111"/>
      <c r="D32" s="112">
        <f>C35*50%</f>
        <v>45540</v>
      </c>
      <c r="E32" s="113"/>
      <c r="H32" s="6"/>
      <c r="I32"/>
      <c r="J32"/>
    </row>
    <row r="33" spans="1:10" s="1" customFormat="1" ht="16.5" thickBot="1">
      <c r="A33" s="114" t="s">
        <v>55</v>
      </c>
      <c r="B33" s="115">
        <f>B32/B31</f>
        <v>5.605764804069042</v>
      </c>
      <c r="C33" s="116"/>
      <c r="D33" s="117">
        <f>E15/D31</f>
        <v>13.553571428571429</v>
      </c>
      <c r="E33" s="118">
        <v>0.5</v>
      </c>
      <c r="F33" s="119">
        <f>D32*50%</f>
        <v>22770</v>
      </c>
      <c r="G33" s="120">
        <f>F33/F31</f>
        <v>5.076923076923077</v>
      </c>
      <c r="H33" s="6"/>
      <c r="I33"/>
      <c r="J33" s="6"/>
    </row>
    <row r="34" spans="6:14" s="1" customFormat="1" ht="13.5" thickBot="1">
      <c r="F34" s="121"/>
      <c r="I34" s="122">
        <v>0.5</v>
      </c>
      <c r="J34" s="123">
        <f>D32*50%</f>
        <v>22770</v>
      </c>
      <c r="K34" s="124"/>
      <c r="L34" s="6"/>
      <c r="N34"/>
    </row>
    <row r="35" spans="1:14" s="1" customFormat="1" ht="29.25">
      <c r="A35" s="212" t="s">
        <v>140</v>
      </c>
      <c r="B35" s="168"/>
      <c r="C35" s="367">
        <v>91080</v>
      </c>
      <c r="D35" s="368"/>
      <c r="E35" s="167"/>
      <c r="F35" s="7"/>
      <c r="I35" s="125"/>
      <c r="L35" s="6"/>
      <c r="M35" s="6"/>
      <c r="N35"/>
    </row>
    <row r="36" spans="1:14" s="1" customFormat="1" ht="15.75">
      <c r="A36" s="213"/>
      <c r="B36" s="214"/>
      <c r="C36" s="215"/>
      <c r="D36" s="215"/>
      <c r="E36" s="216"/>
      <c r="F36" s="217"/>
      <c r="I36" s="125"/>
      <c r="L36" s="6"/>
      <c r="M36" s="6"/>
      <c r="N36"/>
    </row>
    <row r="37" spans="1:2" ht="14.25">
      <c r="A37" s="126" t="s">
        <v>56</v>
      </c>
      <c r="B37" s="166"/>
    </row>
    <row r="38" spans="1:2" ht="15">
      <c r="A38" s="126" t="s">
        <v>57</v>
      </c>
      <c r="B38" s="2"/>
    </row>
  </sheetData>
  <mergeCells count="9">
    <mergeCell ref="H9:H14"/>
    <mergeCell ref="F11:F14"/>
    <mergeCell ref="F9:G10"/>
    <mergeCell ref="G11:G14"/>
    <mergeCell ref="C35:D35"/>
    <mergeCell ref="B11:B14"/>
    <mergeCell ref="D9:E10"/>
    <mergeCell ref="B9:C10"/>
    <mergeCell ref="C11:C14"/>
  </mergeCells>
  <printOptions horizontalCentered="1"/>
  <pageMargins left="1.01" right="0" top="0.24" bottom="0.5" header="0.16" footer="0.5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Q45"/>
  <sheetViews>
    <sheetView view="pageBreakPreview" zoomScaleSheetLayoutView="100" workbookViewId="0" topLeftCell="A16">
      <selection activeCell="H34" sqref="H34"/>
    </sheetView>
  </sheetViews>
  <sheetFormatPr defaultColWidth="9.140625" defaultRowHeight="12.75"/>
  <cols>
    <col min="1" max="1" width="6.8515625" style="0" customWidth="1"/>
    <col min="2" max="2" width="35.28125" style="0" customWidth="1"/>
    <col min="3" max="3" width="16.7109375" style="0" customWidth="1"/>
    <col min="4" max="4" width="15.140625" style="0" customWidth="1"/>
    <col min="5" max="5" width="13.140625" style="0" customWidth="1"/>
    <col min="6" max="6" width="13.57421875" style="0" customWidth="1"/>
    <col min="7" max="7" width="19.7109375" style="0" customWidth="1"/>
    <col min="8" max="8" width="14.28125" style="0" customWidth="1"/>
    <col min="9" max="9" width="13.7109375" style="0" customWidth="1"/>
    <col min="10" max="10" width="15.28125" style="0" customWidth="1"/>
    <col min="11" max="11" width="10.7109375" style="0" customWidth="1"/>
    <col min="12" max="12" width="11.28125" style="0" customWidth="1"/>
    <col min="13" max="13" width="12.8515625" style="127" customWidth="1"/>
    <col min="14" max="14" width="10.28125" style="0" customWidth="1"/>
    <col min="15" max="15" width="10.7109375" style="0" customWidth="1"/>
    <col min="17" max="17" width="11.57421875" style="0" customWidth="1"/>
    <col min="18" max="18" width="16.7109375" style="0" customWidth="1"/>
    <col min="19" max="19" width="14.00390625" style="0" customWidth="1"/>
    <col min="20" max="20" width="14.140625" style="0" customWidth="1"/>
  </cols>
  <sheetData>
    <row r="1" spans="1:11" ht="18">
      <c r="A1" s="9" t="s">
        <v>2</v>
      </c>
      <c r="E1" s="40"/>
      <c r="F1" s="40"/>
      <c r="G1" s="40"/>
      <c r="H1" s="18"/>
      <c r="J1" s="10"/>
      <c r="K1" s="17"/>
    </row>
    <row r="2" spans="1:13" ht="18">
      <c r="A2" s="38" t="s">
        <v>21</v>
      </c>
      <c r="E2" s="17"/>
      <c r="F2" s="18"/>
      <c r="G2" s="18"/>
      <c r="H2" s="18"/>
      <c r="J2" s="10"/>
      <c r="K2" s="10"/>
      <c r="L2" s="12"/>
      <c r="M2" s="10"/>
    </row>
    <row r="3" spans="1:13" ht="18">
      <c r="A3" s="38"/>
      <c r="E3" s="43"/>
      <c r="F3" s="43"/>
      <c r="G3" s="17"/>
      <c r="H3" s="17"/>
      <c r="K3" s="6"/>
      <c r="L3" s="12"/>
      <c r="M3" s="10"/>
    </row>
    <row r="4" spans="1:13" ht="15.75">
      <c r="A4" s="38"/>
      <c r="E4" s="38"/>
      <c r="F4" s="38"/>
      <c r="G4" s="38"/>
      <c r="H4" s="9"/>
      <c r="L4" s="12"/>
      <c r="M4" s="10"/>
    </row>
    <row r="5" spans="2:12" ht="15.75">
      <c r="B5" s="44" t="s">
        <v>134</v>
      </c>
      <c r="C5" s="44"/>
      <c r="D5" s="44"/>
      <c r="E5" s="277"/>
      <c r="F5" s="276"/>
      <c r="G5" s="3"/>
      <c r="H5" s="3"/>
      <c r="I5" s="3"/>
      <c r="L5" s="6"/>
    </row>
    <row r="6" spans="2:12" ht="15.75">
      <c r="B6" s="44" t="s">
        <v>129</v>
      </c>
      <c r="C6" s="44"/>
      <c r="D6" s="44"/>
      <c r="E6" s="277"/>
      <c r="F6" s="276"/>
      <c r="G6" s="3"/>
      <c r="H6" s="161"/>
      <c r="I6" s="161"/>
      <c r="J6" s="10"/>
      <c r="K6" s="6"/>
      <c r="L6" s="6"/>
    </row>
    <row r="7" spans="2:12" ht="12.75">
      <c r="B7" s="9"/>
      <c r="C7" s="9"/>
      <c r="D7" s="9"/>
      <c r="E7" s="9"/>
      <c r="F7" s="9"/>
      <c r="G7" s="161"/>
      <c r="H7" s="161"/>
      <c r="I7" s="161"/>
      <c r="K7" s="6"/>
      <c r="L7" s="6"/>
    </row>
    <row r="8" spans="2:12" ht="15">
      <c r="B8" s="9" t="s">
        <v>58</v>
      </c>
      <c r="C8" s="9"/>
      <c r="D8" s="9"/>
      <c r="E8" s="9"/>
      <c r="F8" s="128"/>
      <c r="G8" s="128"/>
      <c r="H8" s="9"/>
      <c r="I8" s="9"/>
      <c r="L8" s="6"/>
    </row>
    <row r="9" spans="2:10" ht="15.75" thickBot="1">
      <c r="B9" s="48"/>
      <c r="J9" s="10"/>
    </row>
    <row r="10" spans="1:13" ht="12.75" customHeight="1" thickBot="1">
      <c r="A10" s="129"/>
      <c r="B10" s="49"/>
      <c r="C10" s="403" t="s">
        <v>59</v>
      </c>
      <c r="D10" s="404"/>
      <c r="E10" s="399" t="s">
        <v>60</v>
      </c>
      <c r="F10" s="400"/>
      <c r="G10" s="383" t="s">
        <v>135</v>
      </c>
      <c r="M10"/>
    </row>
    <row r="11" spans="1:13" ht="24" customHeight="1" thickBot="1">
      <c r="A11" s="130" t="s">
        <v>3</v>
      </c>
      <c r="B11" s="49"/>
      <c r="C11" s="405">
        <v>0.9</v>
      </c>
      <c r="D11" s="406"/>
      <c r="E11" s="401"/>
      <c r="F11" s="402"/>
      <c r="G11" s="384"/>
      <c r="M11"/>
    </row>
    <row r="12" spans="1:13" ht="12.75" customHeight="1">
      <c r="A12" s="130"/>
      <c r="B12" s="131" t="s">
        <v>0</v>
      </c>
      <c r="C12" s="407" t="s">
        <v>42</v>
      </c>
      <c r="D12" s="409" t="s">
        <v>43</v>
      </c>
      <c r="E12" s="397" t="s">
        <v>61</v>
      </c>
      <c r="F12" s="391" t="s">
        <v>43</v>
      </c>
      <c r="G12" s="384"/>
      <c r="M12"/>
    </row>
    <row r="13" spans="1:13" ht="12.75" customHeight="1">
      <c r="A13" s="130"/>
      <c r="B13" s="132"/>
      <c r="C13" s="408"/>
      <c r="D13" s="410"/>
      <c r="E13" s="398"/>
      <c r="F13" s="392"/>
      <c r="G13" s="384"/>
      <c r="M13"/>
    </row>
    <row r="14" spans="1:13" ht="12.75" customHeight="1">
      <c r="A14" s="130"/>
      <c r="B14" s="132"/>
      <c r="C14" s="408"/>
      <c r="D14" s="410"/>
      <c r="E14" s="398"/>
      <c r="F14" s="392"/>
      <c r="G14" s="384"/>
      <c r="M14"/>
    </row>
    <row r="15" spans="1:13" ht="13.5" customHeight="1" thickBot="1">
      <c r="A15" s="130"/>
      <c r="B15" s="133"/>
      <c r="C15" s="408"/>
      <c r="D15" s="410"/>
      <c r="E15" s="398"/>
      <c r="F15" s="392"/>
      <c r="G15" s="385"/>
      <c r="M15"/>
    </row>
    <row r="16" spans="1:7" s="134" customFormat="1" ht="12.75" customHeight="1" thickBot="1">
      <c r="A16" s="226"/>
      <c r="B16" s="227">
        <v>0</v>
      </c>
      <c r="C16" s="228">
        <v>1</v>
      </c>
      <c r="D16" s="228">
        <v>2</v>
      </c>
      <c r="E16" s="229">
        <v>3</v>
      </c>
      <c r="F16" s="228">
        <v>4</v>
      </c>
      <c r="G16" s="244" t="s">
        <v>62</v>
      </c>
    </row>
    <row r="17" spans="1:13" ht="15" customHeight="1" thickBot="1">
      <c r="A17" s="135">
        <v>1</v>
      </c>
      <c r="B17" s="136" t="s">
        <v>63</v>
      </c>
      <c r="C17" s="137">
        <v>88.5</v>
      </c>
      <c r="D17" s="234">
        <f>C17*$C$34</f>
        <v>929.1377852916314</v>
      </c>
      <c r="E17" s="238">
        <v>0</v>
      </c>
      <c r="F17" s="248">
        <v>0</v>
      </c>
      <c r="G17" s="245">
        <f>D17</f>
        <v>929.1377852916314</v>
      </c>
      <c r="M17"/>
    </row>
    <row r="18" spans="1:13" ht="16.5" thickBot="1">
      <c r="A18" s="138">
        <v>2</v>
      </c>
      <c r="B18" s="139" t="s">
        <v>47</v>
      </c>
      <c r="C18" s="140">
        <v>116.5</v>
      </c>
      <c r="D18" s="235">
        <f>C18*$C$34</f>
        <v>1223.1022823330516</v>
      </c>
      <c r="E18" s="239">
        <v>0</v>
      </c>
      <c r="F18" s="248">
        <v>0</v>
      </c>
      <c r="G18" s="245">
        <f>D18</f>
        <v>1223.1022823330516</v>
      </c>
      <c r="M18"/>
    </row>
    <row r="19" spans="1:13" ht="16.5" thickBot="1">
      <c r="A19" s="138">
        <v>3</v>
      </c>
      <c r="B19" s="139" t="s">
        <v>126</v>
      </c>
      <c r="C19" s="140">
        <v>81</v>
      </c>
      <c r="D19" s="235">
        <f>C19*$C$34</f>
        <v>850.3972950126796</v>
      </c>
      <c r="E19" s="239">
        <v>0</v>
      </c>
      <c r="F19" s="248">
        <v>0</v>
      </c>
      <c r="G19" s="245">
        <f>D19</f>
        <v>850.3972950126796</v>
      </c>
      <c r="M19"/>
    </row>
    <row r="20" spans="1:13" ht="16.5" thickBot="1">
      <c r="A20" s="138">
        <v>5</v>
      </c>
      <c r="B20" s="139" t="s">
        <v>64</v>
      </c>
      <c r="C20" s="140">
        <v>32.5</v>
      </c>
      <c r="D20" s="235">
        <f>C20*$C$34</f>
        <v>341.2087912087912</v>
      </c>
      <c r="E20" s="239">
        <v>0</v>
      </c>
      <c r="F20" s="248">
        <v>0</v>
      </c>
      <c r="G20" s="245">
        <f>D20</f>
        <v>341.2087912087912</v>
      </c>
      <c r="M20"/>
    </row>
    <row r="21" spans="1:13" ht="18.75" customHeight="1" thickBot="1">
      <c r="A21" s="141"/>
      <c r="B21" s="141" t="s">
        <v>10</v>
      </c>
      <c r="C21" s="142">
        <f>SUM(C17:C20)</f>
        <v>318.5</v>
      </c>
      <c r="D21" s="142">
        <f>SUM(D17:D20)</f>
        <v>3343.846153846154</v>
      </c>
      <c r="E21" s="240">
        <f>SUM(E17:E20)</f>
        <v>0</v>
      </c>
      <c r="F21" s="142">
        <f>SUM(F17:F20)</f>
        <v>0</v>
      </c>
      <c r="G21" s="233">
        <f>SUM(G17:G20)</f>
        <v>3343.846153846154</v>
      </c>
      <c r="M21"/>
    </row>
    <row r="22" spans="1:13" ht="16.5" thickBot="1">
      <c r="A22" s="143">
        <v>1</v>
      </c>
      <c r="B22" s="144" t="s">
        <v>65</v>
      </c>
      <c r="C22" s="145">
        <v>895.5</v>
      </c>
      <c r="D22" s="236">
        <f aca="true" t="shared" si="0" ref="D22:D29">C22*$C$34</f>
        <v>9401.614539306845</v>
      </c>
      <c r="E22" s="241">
        <v>0</v>
      </c>
      <c r="F22" s="248">
        <v>0</v>
      </c>
      <c r="G22" s="245">
        <f aca="true" t="shared" si="1" ref="G22:G29">D22</f>
        <v>9401.614539306845</v>
      </c>
      <c r="M22"/>
    </row>
    <row r="23" spans="1:13" ht="16.5" thickBot="1">
      <c r="A23" s="138">
        <v>2</v>
      </c>
      <c r="B23" s="146" t="s">
        <v>63</v>
      </c>
      <c r="C23" s="140">
        <v>92.5</v>
      </c>
      <c r="D23" s="235">
        <f t="shared" si="0"/>
        <v>971.1327134404057</v>
      </c>
      <c r="E23" s="239">
        <v>0</v>
      </c>
      <c r="F23" s="248">
        <v>0</v>
      </c>
      <c r="G23" s="245">
        <f t="shared" si="1"/>
        <v>971.1327134404057</v>
      </c>
      <c r="M23"/>
    </row>
    <row r="24" spans="1:13" ht="16.5" thickBot="1">
      <c r="A24" s="138">
        <v>3</v>
      </c>
      <c r="B24" s="146" t="s">
        <v>66</v>
      </c>
      <c r="C24" s="140">
        <v>215.5</v>
      </c>
      <c r="D24" s="235">
        <f t="shared" si="0"/>
        <v>2262.476754015215</v>
      </c>
      <c r="E24" s="239">
        <v>0</v>
      </c>
      <c r="F24" s="248">
        <v>0</v>
      </c>
      <c r="G24" s="245">
        <f t="shared" si="1"/>
        <v>2262.476754015215</v>
      </c>
      <c r="M24"/>
    </row>
    <row r="25" spans="1:13" ht="16.5" thickBot="1">
      <c r="A25" s="147">
        <v>4</v>
      </c>
      <c r="B25" s="148" t="s">
        <v>67</v>
      </c>
      <c r="C25" s="149">
        <v>378.5</v>
      </c>
      <c r="D25" s="237">
        <f t="shared" si="0"/>
        <v>3973.770076077768</v>
      </c>
      <c r="E25" s="242">
        <v>0</v>
      </c>
      <c r="F25" s="248">
        <v>0</v>
      </c>
      <c r="G25" s="245">
        <f t="shared" si="1"/>
        <v>3973.770076077768</v>
      </c>
      <c r="H25" s="1"/>
      <c r="M25"/>
    </row>
    <row r="26" spans="1:13" ht="15.75">
      <c r="A26" s="93">
        <v>6</v>
      </c>
      <c r="B26" s="232" t="s">
        <v>68</v>
      </c>
      <c r="C26" s="140">
        <v>349</v>
      </c>
      <c r="D26" s="235">
        <f t="shared" si="0"/>
        <v>3664.0574809805576</v>
      </c>
      <c r="E26" s="239">
        <v>0</v>
      </c>
      <c r="F26" s="249">
        <v>0</v>
      </c>
      <c r="G26" s="246">
        <f t="shared" si="1"/>
        <v>3664.0574809805576</v>
      </c>
      <c r="M26"/>
    </row>
    <row r="27" spans="1:13" ht="15.75">
      <c r="A27" s="93">
        <v>7</v>
      </c>
      <c r="B27" s="232" t="s">
        <v>52</v>
      </c>
      <c r="C27" s="140">
        <v>491.25</v>
      </c>
      <c r="D27" s="235">
        <f t="shared" si="0"/>
        <v>5157.502113271344</v>
      </c>
      <c r="E27" s="239">
        <v>0</v>
      </c>
      <c r="F27" s="249">
        <v>0</v>
      </c>
      <c r="G27" s="246">
        <f t="shared" si="1"/>
        <v>5157.502113271344</v>
      </c>
      <c r="M27"/>
    </row>
    <row r="28" spans="1:13" ht="15.75">
      <c r="A28" s="93">
        <v>8</v>
      </c>
      <c r="B28" s="232" t="s">
        <v>118</v>
      </c>
      <c r="C28" s="140">
        <v>333</v>
      </c>
      <c r="D28" s="235">
        <f t="shared" si="0"/>
        <v>3496.0777683854603</v>
      </c>
      <c r="E28" s="239">
        <v>0</v>
      </c>
      <c r="F28" s="249">
        <v>0</v>
      </c>
      <c r="G28" s="246">
        <f t="shared" si="1"/>
        <v>3496.0777683854603</v>
      </c>
      <c r="M28"/>
    </row>
    <row r="29" spans="1:13" ht="16.5" thickBot="1">
      <c r="A29" s="253">
        <v>9</v>
      </c>
      <c r="B29" s="150" t="s">
        <v>119</v>
      </c>
      <c r="C29" s="149">
        <v>179.5</v>
      </c>
      <c r="D29" s="237">
        <f t="shared" si="0"/>
        <v>1884.5224006762467</v>
      </c>
      <c r="E29" s="242">
        <v>0</v>
      </c>
      <c r="F29" s="254">
        <v>0</v>
      </c>
      <c r="G29" s="255">
        <f t="shared" si="1"/>
        <v>1884.5224006762467</v>
      </c>
      <c r="M29"/>
    </row>
    <row r="30" spans="1:13" ht="15.75" thickBot="1">
      <c r="A30" s="141"/>
      <c r="B30" s="141" t="s">
        <v>11</v>
      </c>
      <c r="C30" s="142">
        <f>SUM(C22:C29)</f>
        <v>2934.75</v>
      </c>
      <c r="D30" s="142">
        <f>SUM(D22:D29)</f>
        <v>30811.153846153844</v>
      </c>
      <c r="E30" s="240">
        <f>SUM(E22:E29)</f>
        <v>0</v>
      </c>
      <c r="F30" s="142">
        <f>SUM(F22:F29)</f>
        <v>0</v>
      </c>
      <c r="G30" s="233">
        <f>SUM(G22:G29)</f>
        <v>30811.153846153844</v>
      </c>
      <c r="M30"/>
    </row>
    <row r="31" spans="1:9" s="1" customFormat="1" ht="16.5" thickBot="1">
      <c r="A31" s="169"/>
      <c r="B31" s="170" t="s">
        <v>69</v>
      </c>
      <c r="C31" s="171">
        <f>C21+C30</f>
        <v>3253.25</v>
      </c>
      <c r="D31" s="171">
        <f>D21+D30</f>
        <v>34155</v>
      </c>
      <c r="E31" s="243">
        <f>E21+E30</f>
        <v>0</v>
      </c>
      <c r="F31" s="250">
        <v>0</v>
      </c>
      <c r="G31" s="247">
        <f>D31</f>
        <v>34155</v>
      </c>
      <c r="I31" s="127"/>
    </row>
    <row r="32" spans="2:9" s="1" customFormat="1" ht="15.75">
      <c r="B32" s="110" t="s">
        <v>54</v>
      </c>
      <c r="C32" s="151">
        <f>D36*90%</f>
        <v>30739.5</v>
      </c>
      <c r="D32" s="151"/>
      <c r="E32" s="152">
        <f>D36*10%</f>
        <v>3415.5</v>
      </c>
      <c r="F32" s="153">
        <f>D36*10%</f>
        <v>3415.5</v>
      </c>
      <c r="G32"/>
      <c r="I32" s="127"/>
    </row>
    <row r="33" spans="1:13" ht="15.75">
      <c r="A33" s="1"/>
      <c r="B33" s="110" t="s">
        <v>70</v>
      </c>
      <c r="C33" s="151">
        <f>F38</f>
        <v>3415.5</v>
      </c>
      <c r="D33" s="151"/>
      <c r="E33" s="152">
        <v>0</v>
      </c>
      <c r="F33" s="154"/>
      <c r="I33" s="127"/>
      <c r="M33"/>
    </row>
    <row r="34" spans="2:13" ht="15.75">
      <c r="B34" s="114" t="s">
        <v>55</v>
      </c>
      <c r="C34" s="155">
        <f>(C32+C33)/C31</f>
        <v>10.498732037193575</v>
      </c>
      <c r="D34" s="155"/>
      <c r="E34" s="156">
        <v>0</v>
      </c>
      <c r="I34" s="127"/>
      <c r="K34" s="394"/>
      <c r="L34" s="394"/>
      <c r="M34" s="394"/>
    </row>
    <row r="35" spans="15:17" ht="15.75" customHeight="1" thickBot="1">
      <c r="O35" s="125"/>
      <c r="P35" s="125"/>
      <c r="Q35" s="125"/>
    </row>
    <row r="36" spans="2:17" ht="39.75" customHeight="1" thickBot="1">
      <c r="B36" s="230" t="s">
        <v>141</v>
      </c>
      <c r="C36" s="231">
        <v>34155</v>
      </c>
      <c r="D36" s="395">
        <v>34155</v>
      </c>
      <c r="E36" s="396"/>
      <c r="F36" s="157" t="s">
        <v>127</v>
      </c>
      <c r="G36" s="1"/>
      <c r="H36" s="158"/>
      <c r="O36" s="125"/>
      <c r="P36" s="125"/>
      <c r="Q36" s="125"/>
    </row>
    <row r="37" spans="5:10" s="3" customFormat="1" ht="38.25" customHeight="1">
      <c r="E37" s="159" t="s">
        <v>71</v>
      </c>
      <c r="F37" s="4">
        <f>D36*10%</f>
        <v>3415.5</v>
      </c>
      <c r="H37" s="160"/>
      <c r="I37" s="160"/>
      <c r="J37"/>
    </row>
    <row r="38" spans="2:10" s="3" customFormat="1" ht="16.5" customHeight="1">
      <c r="B38" s="161" t="s">
        <v>72</v>
      </c>
      <c r="C38" s="3" t="s">
        <v>73</v>
      </c>
      <c r="D38" s="4">
        <f>C32</f>
        <v>30739.5</v>
      </c>
      <c r="E38" s="16">
        <f>D38/$D$41</f>
        <v>1</v>
      </c>
      <c r="F38" s="4">
        <f>$F$37*E38</f>
        <v>3415.5</v>
      </c>
      <c r="H38" s="160"/>
      <c r="I38" s="160"/>
      <c r="J38"/>
    </row>
    <row r="39" spans="2:10" s="3" customFormat="1" ht="16.5" customHeight="1">
      <c r="B39" s="161" t="s">
        <v>74</v>
      </c>
      <c r="C39" s="3" t="s">
        <v>75</v>
      </c>
      <c r="D39" s="4"/>
      <c r="E39" s="16">
        <f>D39/$D$41</f>
        <v>0</v>
      </c>
      <c r="F39" s="4">
        <f>$F$37*E39</f>
        <v>0</v>
      </c>
      <c r="H39" s="160"/>
      <c r="I39" s="160"/>
      <c r="J39"/>
    </row>
    <row r="40" spans="2:10" s="3" customFormat="1" ht="16.5" customHeight="1">
      <c r="B40" s="161" t="s">
        <v>76</v>
      </c>
      <c r="C40" s="3" t="s">
        <v>77</v>
      </c>
      <c r="D40" s="4"/>
      <c r="E40" s="16">
        <f>D40/$D$41</f>
        <v>0</v>
      </c>
      <c r="F40" s="4">
        <f>$F$37*E40</f>
        <v>0</v>
      </c>
      <c r="H40" s="160"/>
      <c r="I40" s="160"/>
      <c r="J40"/>
    </row>
    <row r="41" spans="2:10" s="3" customFormat="1" ht="15" customHeight="1">
      <c r="B41" s="162" t="s">
        <v>142</v>
      </c>
      <c r="C41" s="161" t="s">
        <v>78</v>
      </c>
      <c r="D41" s="163">
        <f>SUM(D38:D40)</f>
        <v>30739.5</v>
      </c>
      <c r="E41" s="164">
        <f>D41/$D$41</f>
        <v>1</v>
      </c>
      <c r="F41" s="163">
        <f>SUM(F38:F40)</f>
        <v>3415.5</v>
      </c>
      <c r="H41" s="160"/>
      <c r="I41" s="160"/>
      <c r="J41"/>
    </row>
    <row r="42" spans="8:10" s="3" customFormat="1" ht="14.25" customHeight="1">
      <c r="H42" s="160"/>
      <c r="I42" s="160"/>
      <c r="J42"/>
    </row>
    <row r="43" ht="12.75">
      <c r="L43" s="6"/>
    </row>
    <row r="44" spans="2:7" ht="12.75">
      <c r="B44" s="162" t="s">
        <v>56</v>
      </c>
      <c r="E44" s="9"/>
      <c r="F44" s="165"/>
      <c r="G44" s="1"/>
    </row>
    <row r="45" spans="2:6" ht="12.75">
      <c r="B45" s="162" t="s">
        <v>79</v>
      </c>
      <c r="F45" s="1"/>
    </row>
  </sheetData>
  <mergeCells count="10">
    <mergeCell ref="K34:M34"/>
    <mergeCell ref="F12:F15"/>
    <mergeCell ref="D36:E36"/>
    <mergeCell ref="E12:E15"/>
    <mergeCell ref="G10:G15"/>
    <mergeCell ref="E10:F11"/>
    <mergeCell ref="C10:D10"/>
    <mergeCell ref="C11:D11"/>
    <mergeCell ref="C12:C15"/>
    <mergeCell ref="D12:D15"/>
  </mergeCells>
  <printOptions/>
  <pageMargins left="0.85" right="0.2" top="0.53" bottom="0.48" header="0.27" footer="0.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Chitariu</dc:creator>
  <cp:keywords/>
  <dc:description/>
  <cp:lastModifiedBy>mircea</cp:lastModifiedBy>
  <cp:lastPrinted>2014-06-25T09:00:16Z</cp:lastPrinted>
  <dcterms:created xsi:type="dcterms:W3CDTF">2007-01-24T10:21:47Z</dcterms:created>
  <dcterms:modified xsi:type="dcterms:W3CDTF">2014-09-10T12:42:34Z</dcterms:modified>
  <cp:category/>
  <cp:version/>
  <cp:contentType/>
  <cp:contentStatus/>
</cp:coreProperties>
</file>